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spections" sheetId="2" state="visible" r:id="rId2"/>
    <sheet xmlns:r="http://schemas.openxmlformats.org/officeDocument/2006/relationships" name="Findings" sheetId="3" state="visible" r:id="rId3"/>
    <sheet xmlns:r="http://schemas.openxmlformats.org/officeDocument/2006/relationships" name="Actions" sheetId="4" state="visible" r:id="rId4"/>
    <sheet xmlns:r="http://schemas.openxmlformats.org/officeDocument/2006/relationships" name="Summary" sheetId="5" state="visible" r:id="rId5"/>
    <sheet xmlns:r="http://schemas.openxmlformats.org/officeDocument/2006/relationships" name="Example (depot)" sheetId="6" state="visible" r:id="rId6"/>
  </sheets>
  <definedNames/>
  <calcPr calcId="124519" fullCalcOnLoad="1"/>
</workbook>
</file>

<file path=xl/styles.xml><?xml version="1.0" encoding="utf-8"?>
<styleSheet xmlns="http://schemas.openxmlformats.org/spreadsheetml/2006/main">
  <numFmts count="3">
    <numFmt numFmtId="164" formatCode="d mmm yyyy"/>
    <numFmt numFmtId="165" formatCode="0;-0;;@"/>
    <numFmt numFmtId="166" formatCode="yyyy-mm-dd"/>
  </numFmts>
  <fonts count="7">
    <font>
      <name val="Calibri"/>
      <family val="2"/>
      <color theme="1"/>
      <sz val="11"/>
      <scheme val="minor"/>
    </font>
    <font>
      <name val="Arial"/>
      <b val="1"/>
      <color rgb="00211B47"/>
      <sz val="16"/>
    </font>
    <font>
      <name val="Arial"/>
      <i val="1"/>
      <color rgb="005C6270"/>
      <sz val="10"/>
    </font>
    <font>
      <name val="Arial"/>
      <b val="1"/>
      <color rgb="00211B47"/>
      <sz val="10"/>
    </font>
    <font>
      <name val="Arial"/>
      <color rgb="002A2F3A"/>
      <sz val="10"/>
    </font>
    <font>
      <name val="Arial"/>
      <b val="1"/>
      <color rgb="00762987"/>
      <sz val="12"/>
    </font>
    <font>
      <name val="Arial"/>
      <b val="1"/>
      <color rgb="00FFFFFF"/>
      <sz val="10"/>
    </font>
  </fonts>
  <fills count="5">
    <fill>
      <patternFill/>
    </fill>
    <fill>
      <patternFill patternType="gray125"/>
    </fill>
    <fill>
      <patternFill patternType="solid">
        <fgColor rgb="00FFF9DB"/>
        <bgColor rgb="00FFF9DB"/>
      </patternFill>
    </fill>
    <fill>
      <patternFill patternType="solid">
        <fgColor rgb="00EEEEEE"/>
        <bgColor rgb="00EEEEEE"/>
      </patternFill>
    </fill>
    <fill>
      <patternFill patternType="solid">
        <fgColor rgb="00762987"/>
        <bgColor rgb="00762987"/>
      </patternFill>
    </fill>
  </fills>
  <borders count="2">
    <border>
      <left/>
      <right/>
      <top/>
      <bottom/>
      <diagonal/>
    </border>
    <border>
      <left style="thin">
        <color rgb="00D9CDDF"/>
      </left>
      <right style="thin">
        <color rgb="00D9CDDF"/>
      </right>
      <top style="thin">
        <color rgb="00D9CDDF"/>
      </top>
      <bottom style="thin">
        <color rgb="00D9CDDF"/>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4" fillId="2" borderId="1" applyAlignment="1" pivotButton="0" quotePrefix="0" xfId="0">
      <alignment horizontal="left"/>
    </xf>
    <xf numFmtId="0" fontId="2" fillId="0" borderId="0" applyAlignment="1" pivotButton="0" quotePrefix="0" xfId="0">
      <alignment vertical="top" wrapText="1"/>
    </xf>
    <xf numFmtId="0" fontId="4" fillId="2" borderId="1" pivotButton="0" quotePrefix="0" xfId="0"/>
    <xf numFmtId="0" fontId="5" fillId="0" borderId="0" pivotButton="0" quotePrefix="0" xfId="0"/>
    <xf numFmtId="0" fontId="4" fillId="0" borderId="0" applyAlignment="1" pivotButton="0" quotePrefix="0" xfId="0">
      <alignment vertical="top" wrapText="1"/>
    </xf>
    <xf numFmtId="0" fontId="3" fillId="2" borderId="0" pivotButton="0" quotePrefix="0" xfId="0"/>
    <xf numFmtId="0" fontId="4" fillId="0" borderId="0" pivotButton="0" quotePrefix="0" xfId="0"/>
    <xf numFmtId="0" fontId="3" fillId="3" borderId="0" pivotButton="0" quotePrefix="0" xfId="0"/>
    <xf numFmtId="0" fontId="6" fillId="4" borderId="1" applyAlignment="1" pivotButton="0" quotePrefix="0" xfId="0">
      <alignment horizontal="center" vertical="center" wrapText="1"/>
    </xf>
    <xf numFmtId="0" fontId="3" fillId="2" borderId="1" pivotButton="0" quotePrefix="0" xfId="0"/>
    <xf numFmtId="0" fontId="4" fillId="0" borderId="1" applyAlignment="1" pivotButton="0" quotePrefix="0" xfId="0">
      <alignment vertical="top" wrapText="1"/>
    </xf>
    <xf numFmtId="0" fontId="0" fillId="2" borderId="1" pivotButton="0" quotePrefix="0" xfId="0"/>
    <xf numFmtId="164" fontId="4" fillId="0" borderId="1" applyAlignment="1" pivotButton="0" quotePrefix="0" xfId="0">
      <alignment vertical="top" wrapText="1"/>
    </xf>
    <xf numFmtId="0" fontId="4" fillId="3" borderId="1" applyAlignment="1" pivotButton="0" quotePrefix="0" xfId="0">
      <alignment vertical="top" wrapText="1"/>
    </xf>
    <xf numFmtId="165" fontId="4" fillId="3" borderId="1" applyAlignment="1" pivotButton="0" quotePrefix="0" xfId="0">
      <alignment vertical="top" wrapText="1"/>
    </xf>
    <xf numFmtId="164" fontId="4" fillId="3" borderId="1" applyAlignment="1" pivotButton="0" quotePrefix="0" xfId="0">
      <alignment vertical="top" wrapText="1"/>
    </xf>
    <xf numFmtId="164" fontId="4" fillId="3" borderId="0" pivotButton="0" quotePrefix="0" xfId="0"/>
    <xf numFmtId="0" fontId="3" fillId="0" borderId="1" applyAlignment="1" pivotButton="0" quotePrefix="0" xfId="0">
      <alignment vertical="top" wrapText="1"/>
    </xf>
    <xf numFmtId="1" fontId="4" fillId="3" borderId="1" applyAlignment="1" pivotButton="0" quotePrefix="0" xfId="0">
      <alignment horizontal="center"/>
    </xf>
    <xf numFmtId="9" fontId="4" fillId="3" borderId="1" applyAlignment="1" pivotButton="0" quotePrefix="0" xfId="0">
      <alignment horizontal="center"/>
    </xf>
    <xf numFmtId="49" fontId="4" fillId="3" borderId="1" applyAlignment="1" pivotButton="0" quotePrefix="0" xfId="0">
      <alignment horizontal="center"/>
    </xf>
    <xf numFmtId="0" fontId="4" fillId="3" borderId="1" pivotButton="0" quotePrefix="0" xfId="0"/>
    <xf numFmtId="0" fontId="4" fillId="0" borderId="1" pivotButton="0" quotePrefix="0" xfId="0"/>
  </cellXfs>
  <cellStyles count="1">
    <cellStyle name="Normal" xfId="0" builtinId="0" hidden="0"/>
  </cellStyles>
  <dxfs count="3">
    <dxf>
      <fill>
        <patternFill patternType="solid">
          <fgColor rgb="00F8D7DA"/>
          <bgColor rgb="00F8D7DA"/>
        </patternFill>
      </fill>
    </dxf>
    <dxf>
      <fill>
        <patternFill patternType="solid">
          <fgColor rgb="00FFF3CD"/>
          <bgColor rgb="00FFF3CD"/>
        </patternFill>
      </fill>
    </dxf>
    <dxf>
      <fill>
        <patternFill patternType="solid">
          <fgColor rgb="00D4EDDA"/>
          <bgColor rgb="00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Skefto</author>
  </authors>
  <commentList>
    <comment ref="A1" authorId="0" shapeId="0">
      <text>
        <t>Example: I-001. Use one ID per inspection.</t>
      </text>
    </comment>
    <comment ref="C1" authorId="0" shapeId="0">
      <text>
        <t>Example: 3 Nov 2026</t>
      </text>
    </comment>
    <comment ref="G1" authorId="0" shapeId="0">
      <text>
        <t>Example: Depot workshop checklist v3. Checklists change, so record the version.</t>
      </text>
    </comment>
    <comment ref="H1" authorId="0" shapeId="0">
      <text>
        <t>Example: Chemical store. Key holder absent. Rescheduled to 10 Nov.</t>
      </text>
    </comment>
    <comment ref="K1" authorId="0" shapeId="0">
      <text>
        <t>Only for an inspection that did not happen on its planned date. Enter the ID of the replacement. The missed inspection still counts against coverage.</t>
      </text>
    </comment>
  </commentList>
</comments>
</file>

<file path=xl/comments/comment2.xml><?xml version="1.0" encoding="utf-8"?>
<comments xmlns="http://schemas.openxmlformats.org/spreadsheetml/2006/main">
  <authors>
    <author>Skefto</author>
  </authors>
  <commentList>
    <comment ref="A1" authorId="0" shapeId="0">
      <text>
        <t>Example: F-001. One finding per issue.</t>
      </text>
    </comment>
    <comment ref="D1" authorId="0" shapeId="0">
      <text>
        <t>Example: Workshop, north emergency exit. Name the specific area, asset or task.</t>
      </text>
    </comment>
    <comment ref="E1" authorId="0" shapeId="0">
      <text>
        <t>Example: Emergency exit partly blocked by stored pallets.</t>
      </text>
    </comment>
    <comment ref="H1" authorId="0" shapeId="0">
      <text>
        <t>Pick from the list. The levels come from the Start here sheet.</t>
      </text>
    </comment>
    <comment ref="I1" authorId="0" shapeId="0">
      <text>
        <t>What you did on the day to make the area safe. This is not the corrective action. Record each recommendation or corrective action on the Actions sheet.</t>
      </text>
    </comment>
    <comment ref="J1" authorId="0" shapeId="0">
      <text>
        <t>Example: F-009. Links this finding to the earlier one so repeats show on the Summary.</t>
      </text>
    </comment>
    <comment ref="K1" authorId="0" shapeId="0">
      <text>
        <t>Worked out from the finding's corrective actions on the Actions sheet, as at the date on the Start here sheet. Overdue if any action is overdue, Open if any action is open, and Closed and verified only when every action is closed and verified.</t>
      </text>
    </comment>
    <comment ref="L1" authorId="0" shapeId="0">
      <text>
        <t>How many corrective actions are linked to this finding.</t>
      </text>
    </comment>
  </commentList>
</comments>
</file>

<file path=xl/comments/comment3.xml><?xml version="1.0" encoding="utf-8"?>
<comments xmlns="http://schemas.openxmlformats.org/spreadsheetml/2006/main">
  <authors>
    <author>Skefto</author>
  </authors>
  <commentList>
    <comment ref="A1" authorId="0" shapeId="0">
      <text>
        <t>Example: A-001. One ID per corrective action.</t>
      </text>
    </comment>
    <comment ref="B1" authorId="0" shapeId="0">
      <text>
        <t>The ID of the finding this action belongs to. A finding can have several actions: use one row for each.</t>
      </text>
    </comment>
    <comment ref="C1" authorId="0" shapeId="0">
      <text>
        <t>Example: Mark a pallet storage area away from the exit and brief the workshop team. Describe the fix to the cause, not only the symptom.</t>
      </text>
    </comment>
    <comment ref="D1" authorId="0" shapeId="0">
      <text>
        <t>One named person or a formally designated position, such as Workshop supervisor. Avoid a team. If the owner is a position, check who holds it when the role changes hands.</t>
      </text>
    </comment>
    <comment ref="E1" authorId="0" shapeId="0">
      <text>
        <t>A date set from the rating, with any approved extension recorded separately.</t>
      </text>
    </comment>
    <comment ref="G1" authorId="0" shapeId="0">
      <text>
        <t>Example: Photo of the marked storage area (IMG_2044).</t>
      </text>
    </comment>
    <comment ref="H1" authorId="0" shapeId="0">
      <text>
        <t>Someone other than the person assigned the action. Record who checked and what they saw.</t>
      </text>
    </comment>
    <comment ref="J1" authorId="0" shapeId="0">
      <text>
        <t>Calculated as at the date on the Start here sheet. A completion or verification dated after that date is ignored.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sheetPr>
  <dimension ref="A1:C26"/>
  <sheetViews>
    <sheetView showGridLines="0" workbookViewId="0">
      <selection activeCell="A1" sqref="A1"/>
    </sheetView>
  </sheetViews>
  <sheetFormatPr baseColWidth="8" defaultRowHeight="15"/>
  <cols>
    <col width="30" customWidth="1" min="1" max="1"/>
    <col width="78" customWidth="1" min="2" max="2"/>
    <col width="44" customWidth="1" min="3" max="3"/>
  </cols>
  <sheetData>
    <row r="1">
      <c r="A1" s="1" t="inlineStr">
        <is>
          <t>Workplace inspection findings tracker</t>
        </is>
      </c>
    </row>
    <row r="2">
      <c r="A2" s="2" t="inlineStr">
        <is>
          <t>Free template from Skefto. The ratings, response times and measures here are suggested practice, not legal requirements. Check your regulator's current guidance and your own procedures.</t>
        </is>
      </c>
    </row>
    <row r="3">
      <c r="A3" s="2" t="inlineStr">
        <is>
          <t>Three linked records: Inspections, Findings, and Actions (recommendations and corrective actions). This structure is Skefto's suggested practice, not a legal requirement.</t>
        </is>
      </c>
    </row>
    <row r="4" ht="42" customHeight="1">
      <c r="A4" s="3" t="inlineStr">
        <is>
          <t>As at date</t>
        </is>
      </c>
      <c r="B4" s="4">
        <f>TODAY()</f>
        <v/>
      </c>
      <c r="C4" s="5" t="inlineStr">
        <is>
          <t>Type a date to see the Summary as it stood on that day. Completions, verifications and findings dated after it are ignored. Leave the formula to use today's date.</t>
        </is>
      </c>
    </row>
    <row r="5" ht="30" customHeight="1">
      <c r="A5" s="3" t="inlineStr">
        <is>
          <t>Site filter (optional)</t>
        </is>
      </c>
      <c r="B5" s="6" t="n"/>
      <c r="C5" s="5" t="inlineStr">
        <is>
          <t>Leave blank to include every site. Or type a site name exactly as it appears in the Inspections sheet.</t>
        </is>
      </c>
    </row>
    <row r="7">
      <c r="A7" s="7" t="inlineStr">
        <is>
          <t>How to use this workbook</t>
        </is>
      </c>
    </row>
    <row r="8" ht="30" customHeight="1">
      <c r="A8" s="3" t="inlineStr">
        <is>
          <t>Step 1</t>
        </is>
      </c>
      <c r="B8" s="8" t="inlineStr">
        <is>
          <t>Log each inspection on the Inspections sheet, including any areas or items you could not inspect and why. If an inspection was missed, enter the ID of the one that replaces it in the last input column.</t>
        </is>
      </c>
    </row>
    <row r="9" ht="30" customHeight="1">
      <c r="A9" s="3" t="inlineStr">
        <is>
          <t>Step 2</t>
        </is>
      </c>
      <c r="B9" s="8" t="inlineStr">
        <is>
          <t>Add one row on the Findings sheet for each finding. Record facts and a photo reference, not conclusions, and what was made safe at the time (the immediate action).</t>
        </is>
      </c>
    </row>
    <row r="10" ht="44" customHeight="1">
      <c r="A10" s="3" t="inlineStr">
        <is>
          <t>Step 3</t>
        </is>
      </c>
      <c r="B10" s="8" t="inlineStr">
        <is>
          <t>Add one row on the Actions sheet for each recommendation or corrective action, linked to its finding by ID. One finding can have several actions. Give each action one accountable owner (a named person or a formally designated position) and a due date. Avoid a team.</t>
        </is>
      </c>
    </row>
    <row r="11" ht="30" customHeight="1">
      <c r="A11" s="3" t="inlineStr">
        <is>
          <t>Step 4</t>
        </is>
      </c>
      <c r="B11" s="8" t="inlineStr">
        <is>
          <t>When an action is done, add the completion date and evidence on the Actions sheet. Then ask someone other than the owner to check it and record who and when.</t>
        </is>
      </c>
    </row>
    <row r="12" ht="30" customHeight="1">
      <c r="A12" s="3" t="inlineStr">
        <is>
          <t>Step 5</t>
        </is>
      </c>
      <c r="B12" s="8" t="inlineStr">
        <is>
          <t>If a finding repeats an earlier one, enter the earlier finding ID so the pattern shows. A finding is closed only when all of its actions are closed and verified.</t>
        </is>
      </c>
    </row>
    <row r="13" ht="30" customHeight="1">
      <c r="A13" s="3" t="inlineStr">
        <is>
          <t>Step 6</t>
        </is>
      </c>
      <c r="B13" s="8" t="inlineStr">
        <is>
          <t>Read the Summary sheet monthly. It uses the five measures described in the Skefto guide: coverage, open findings by rating, open and overdue corrective actions, repeat findings and verified closures.</t>
        </is>
      </c>
    </row>
    <row r="15">
      <c r="A15" s="7" t="inlineStr">
        <is>
          <t>Colour key</t>
        </is>
      </c>
    </row>
    <row r="16">
      <c r="A16" s="9" t="inlineStr">
        <is>
          <t>Yellow or white cells</t>
        </is>
      </c>
      <c r="B16" s="10" t="inlineStr">
        <is>
          <t>Type here.</t>
        </is>
      </c>
    </row>
    <row r="17">
      <c r="A17" s="11" t="inlineStr">
        <is>
          <t>Grey cells</t>
        </is>
      </c>
      <c r="B17" s="10" t="inlineStr">
        <is>
          <t>Formulas. Do not type over them.</t>
        </is>
      </c>
    </row>
    <row r="19" ht="28" customHeight="1">
      <c r="A19" s="7" t="inlineStr">
        <is>
          <t>Rating levels</t>
        </is>
      </c>
      <c r="B19" s="5" t="inlineStr">
        <is>
          <t>Rename the levels to match your organisation's risk matrix. The Findings sheet and Summary sheet follow the names in this table.</t>
        </is>
      </c>
    </row>
    <row r="20">
      <c r="A20" s="12" t="inlineStr">
        <is>
          <t>Level</t>
        </is>
      </c>
      <c r="B20" s="12" t="inlineStr">
        <is>
          <t>What the response looks like</t>
        </is>
      </c>
      <c r="C20" s="12" t="inlineStr">
        <is>
          <t>Response time (set by your organisation)</t>
        </is>
      </c>
    </row>
    <row r="21" ht="30" customHeight="1">
      <c r="A21" s="13" t="inlineStr">
        <is>
          <t>High</t>
        </is>
      </c>
      <c r="B21" s="14" t="inlineStr">
        <is>
          <t>Make safe now where a serious hazard or unsafe work practice is found, then fix urgently.</t>
        </is>
      </c>
      <c r="C21" s="15" t="n"/>
    </row>
    <row r="22" ht="30" customHeight="1">
      <c r="A22" s="13" t="inlineStr">
        <is>
          <t>Medium</t>
        </is>
      </c>
      <c r="B22" s="14" t="inlineStr">
        <is>
          <t>Fix by a set date, with an interim control where the fix will take time.</t>
        </is>
      </c>
      <c r="C22" s="15" t="n"/>
    </row>
    <row r="23" ht="30" customHeight="1">
      <c r="A23" s="13" t="inlineStr">
        <is>
          <t>Low</t>
        </is>
      </c>
      <c r="B23" s="14" t="inlineStr">
        <is>
          <t>Schedule a corrective action with an accountable owner and a due date.</t>
        </is>
      </c>
      <c r="C23" s="15" t="n"/>
    </row>
    <row r="25">
      <c r="A25" s="2" t="inlineStr">
        <is>
          <t>Example data: the Example (depot) sheet shows a hypothetical council depot inspection, with a finding that has two corrective actions, and its summary at two dates. It is not taken from a real site or a Skefto customer.</t>
        </is>
      </c>
    </row>
    <row r="26">
      <c r="A26" s="2" t="inlineStr">
        <is>
          <t>Published with the guide at skefto.com/blog/workplace-safety-inspection-report/</t>
        </is>
      </c>
    </row>
  </sheetData>
  <pageMargins left="0.75" right="0.75" top="1" bottom="1" header="0.5" footer="0.5"/>
  <pageSetup orientation="portrait"/>
</worksheet>
</file>

<file path=xl/worksheets/sheet2.xml><?xml version="1.0" encoding="utf-8"?>
<worksheet xmlns="http://schemas.openxmlformats.org/spreadsheetml/2006/main">
  <sheetPr>
    <outlinePr summaryBelow="1" summaryRight="1"/>
    <pageSetUpPr fitToPage="1"/>
  </sheetPr>
  <dimension ref="A1:L201"/>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14" customWidth="1" min="3" max="3"/>
    <col width="15" customWidth="1" min="4" max="4"/>
    <col width="22" customWidth="1" min="5" max="5"/>
    <col width="26" customWidth="1" min="6" max="6"/>
    <col width="26" customWidth="1" min="7" max="7"/>
    <col width="42" customWidth="1" min="8" max="8"/>
    <col width="12" customWidth="1" min="9" max="9"/>
    <col width="18" customWidth="1" min="10" max="10"/>
    <col width="24" customWidth="1" min="11" max="11"/>
    <col width="11" customWidth="1" min="12" max="12"/>
  </cols>
  <sheetData>
    <row r="1" ht="48" customHeight="1">
      <c r="A1" s="12" t="inlineStr">
        <is>
          <t>Inspection ID</t>
        </is>
      </c>
      <c r="B1" s="12" t="inlineStr">
        <is>
          <t>Site or area</t>
        </is>
      </c>
      <c r="C1" s="12" t="inlineStr">
        <is>
          <t>Planned date</t>
        </is>
      </c>
      <c r="D1" s="12" t="inlineStr">
        <is>
          <t>Date completed</t>
        </is>
      </c>
      <c r="E1" s="12" t="inlineStr">
        <is>
          <t>Inspector</t>
        </is>
      </c>
      <c r="F1" s="12" t="inlineStr">
        <is>
          <t>Accompanied by (include any HSR)</t>
        </is>
      </c>
      <c r="G1" s="12" t="inlineStr">
        <is>
          <t>Checklist and version</t>
        </is>
      </c>
      <c r="H1" s="12" t="inlineStr">
        <is>
          <t>Areas or items not inspected, and why</t>
        </is>
      </c>
      <c r="I1" s="12" t="inlineStr">
        <is>
          <t>New findings</t>
        </is>
      </c>
      <c r="J1" s="12" t="inlineStr">
        <is>
          <t>Status</t>
        </is>
      </c>
      <c r="K1" s="12" t="inlineStr">
        <is>
          <t>If missed: ID of the inspection that replaces it</t>
        </is>
      </c>
      <c r="L1" s="12" t="inlineStr">
        <is>
          <t>In summary?</t>
        </is>
      </c>
    </row>
    <row r="2">
      <c r="A2" s="14" t="n"/>
      <c r="B2" s="14" t="n"/>
      <c r="C2" s="16" t="n"/>
      <c r="D2" s="16" t="n"/>
      <c r="E2" s="14" t="n"/>
      <c r="F2" s="14" t="n"/>
      <c r="G2" s="14" t="n"/>
      <c r="H2" s="14" t="n"/>
      <c r="I2" s="17">
        <f>IF(A2="","",COUNTIF(Findings!$B$2:$B$301,A2)-COUNTIFS(Findings!$B$2:$B$301,A2,Findings!$C$2:$C$301,"&gt;"&amp;'Start here'!$B$4))</f>
        <v/>
      </c>
      <c r="J2" s="17">
        <f>IF(A2="","",IF(AND(D2&lt;&gt;"",D2&lt;='Start here'!$B$4),IF(AND(C2&lt;&gt;"",D2&gt;C2),"Completed late","Completed"),IF(C2="","No planned date",IF(C2&lt;'Start here'!$B$4,IF(K2&lt;&gt;"","Missed, rescheduled","Overdue"),"Planned"))))</f>
        <v/>
      </c>
      <c r="K2" s="14" t="n"/>
      <c r="L2" s="17">
        <f>IF(A2="","",IF(OR('Start here'!$B$5="",B2='Start here'!$B$5),1,0))</f>
        <v/>
      </c>
    </row>
    <row r="3">
      <c r="A3" s="14" t="n"/>
      <c r="B3" s="14" t="n"/>
      <c r="C3" s="16" t="n"/>
      <c r="D3" s="16" t="n"/>
      <c r="E3" s="14" t="n"/>
      <c r="F3" s="14" t="n"/>
      <c r="G3" s="14" t="n"/>
      <c r="H3" s="14" t="n"/>
      <c r="I3" s="17">
        <f>IF(A3="","",COUNTIF(Findings!$B$2:$B$301,A3)-COUNTIFS(Findings!$B$2:$B$301,A3,Findings!$C$2:$C$301,"&gt;"&amp;'Start here'!$B$4))</f>
        <v/>
      </c>
      <c r="J3" s="17">
        <f>IF(A3="","",IF(AND(D3&lt;&gt;"",D3&lt;='Start here'!$B$4),IF(AND(C3&lt;&gt;"",D3&gt;C3),"Completed late","Completed"),IF(C3="","No planned date",IF(C3&lt;'Start here'!$B$4,IF(K3&lt;&gt;"","Missed, rescheduled","Overdue"),"Planned"))))</f>
        <v/>
      </c>
      <c r="K3" s="14" t="n"/>
      <c r="L3" s="17">
        <f>IF(A3="","",IF(OR('Start here'!$B$5="",B3='Start here'!$B$5),1,0))</f>
        <v/>
      </c>
    </row>
    <row r="4">
      <c r="A4" s="14" t="n"/>
      <c r="B4" s="14" t="n"/>
      <c r="C4" s="16" t="n"/>
      <c r="D4" s="16" t="n"/>
      <c r="E4" s="14" t="n"/>
      <c r="F4" s="14" t="n"/>
      <c r="G4" s="14" t="n"/>
      <c r="H4" s="14" t="n"/>
      <c r="I4" s="17">
        <f>IF(A4="","",COUNTIF(Findings!$B$2:$B$301,A4)-COUNTIFS(Findings!$B$2:$B$301,A4,Findings!$C$2:$C$301,"&gt;"&amp;'Start here'!$B$4))</f>
        <v/>
      </c>
      <c r="J4" s="17">
        <f>IF(A4="","",IF(AND(D4&lt;&gt;"",D4&lt;='Start here'!$B$4),IF(AND(C4&lt;&gt;"",D4&gt;C4),"Completed late","Completed"),IF(C4="","No planned date",IF(C4&lt;'Start here'!$B$4,IF(K4&lt;&gt;"","Missed, rescheduled","Overdue"),"Planned"))))</f>
        <v/>
      </c>
      <c r="K4" s="14" t="n"/>
      <c r="L4" s="17">
        <f>IF(A4="","",IF(OR('Start here'!$B$5="",B4='Start here'!$B$5),1,0))</f>
        <v/>
      </c>
    </row>
    <row r="5">
      <c r="A5" s="14" t="n"/>
      <c r="B5" s="14" t="n"/>
      <c r="C5" s="16" t="n"/>
      <c r="D5" s="16" t="n"/>
      <c r="E5" s="14" t="n"/>
      <c r="F5" s="14" t="n"/>
      <c r="G5" s="14" t="n"/>
      <c r="H5" s="14" t="n"/>
      <c r="I5" s="17">
        <f>IF(A5="","",COUNTIF(Findings!$B$2:$B$301,A5)-COUNTIFS(Findings!$B$2:$B$301,A5,Findings!$C$2:$C$301,"&gt;"&amp;'Start here'!$B$4))</f>
        <v/>
      </c>
      <c r="J5" s="17">
        <f>IF(A5="","",IF(AND(D5&lt;&gt;"",D5&lt;='Start here'!$B$4),IF(AND(C5&lt;&gt;"",D5&gt;C5),"Completed late","Completed"),IF(C5="","No planned date",IF(C5&lt;'Start here'!$B$4,IF(K5&lt;&gt;"","Missed, rescheduled","Overdue"),"Planned"))))</f>
        <v/>
      </c>
      <c r="K5" s="14" t="n"/>
      <c r="L5" s="17">
        <f>IF(A5="","",IF(OR('Start here'!$B$5="",B5='Start here'!$B$5),1,0))</f>
        <v/>
      </c>
    </row>
    <row r="6">
      <c r="A6" s="14" t="n"/>
      <c r="B6" s="14" t="n"/>
      <c r="C6" s="16" t="n"/>
      <c r="D6" s="16" t="n"/>
      <c r="E6" s="14" t="n"/>
      <c r="F6" s="14" t="n"/>
      <c r="G6" s="14" t="n"/>
      <c r="H6" s="14" t="n"/>
      <c r="I6" s="17">
        <f>IF(A6="","",COUNTIF(Findings!$B$2:$B$301,A6)-COUNTIFS(Findings!$B$2:$B$301,A6,Findings!$C$2:$C$301,"&gt;"&amp;'Start here'!$B$4))</f>
        <v/>
      </c>
      <c r="J6" s="17">
        <f>IF(A6="","",IF(AND(D6&lt;&gt;"",D6&lt;='Start here'!$B$4),IF(AND(C6&lt;&gt;"",D6&gt;C6),"Completed late","Completed"),IF(C6="","No planned date",IF(C6&lt;'Start here'!$B$4,IF(K6&lt;&gt;"","Missed, rescheduled","Overdue"),"Planned"))))</f>
        <v/>
      </c>
      <c r="K6" s="14" t="n"/>
      <c r="L6" s="17">
        <f>IF(A6="","",IF(OR('Start here'!$B$5="",B6='Start here'!$B$5),1,0))</f>
        <v/>
      </c>
    </row>
    <row r="7">
      <c r="A7" s="14" t="n"/>
      <c r="B7" s="14" t="n"/>
      <c r="C7" s="16" t="n"/>
      <c r="D7" s="16" t="n"/>
      <c r="E7" s="14" t="n"/>
      <c r="F7" s="14" t="n"/>
      <c r="G7" s="14" t="n"/>
      <c r="H7" s="14" t="n"/>
      <c r="I7" s="17">
        <f>IF(A7="","",COUNTIF(Findings!$B$2:$B$301,A7)-COUNTIFS(Findings!$B$2:$B$301,A7,Findings!$C$2:$C$301,"&gt;"&amp;'Start here'!$B$4))</f>
        <v/>
      </c>
      <c r="J7" s="17">
        <f>IF(A7="","",IF(AND(D7&lt;&gt;"",D7&lt;='Start here'!$B$4),IF(AND(C7&lt;&gt;"",D7&gt;C7),"Completed late","Completed"),IF(C7="","No planned date",IF(C7&lt;'Start here'!$B$4,IF(K7&lt;&gt;"","Missed, rescheduled","Overdue"),"Planned"))))</f>
        <v/>
      </c>
      <c r="K7" s="14" t="n"/>
      <c r="L7" s="17">
        <f>IF(A7="","",IF(OR('Start here'!$B$5="",B7='Start here'!$B$5),1,0))</f>
        <v/>
      </c>
    </row>
    <row r="8">
      <c r="A8" s="14" t="n"/>
      <c r="B8" s="14" t="n"/>
      <c r="C8" s="16" t="n"/>
      <c r="D8" s="16" t="n"/>
      <c r="E8" s="14" t="n"/>
      <c r="F8" s="14" t="n"/>
      <c r="G8" s="14" t="n"/>
      <c r="H8" s="14" t="n"/>
      <c r="I8" s="17">
        <f>IF(A8="","",COUNTIF(Findings!$B$2:$B$301,A8)-COUNTIFS(Findings!$B$2:$B$301,A8,Findings!$C$2:$C$301,"&gt;"&amp;'Start here'!$B$4))</f>
        <v/>
      </c>
      <c r="J8" s="17">
        <f>IF(A8="","",IF(AND(D8&lt;&gt;"",D8&lt;='Start here'!$B$4),IF(AND(C8&lt;&gt;"",D8&gt;C8),"Completed late","Completed"),IF(C8="","No planned date",IF(C8&lt;'Start here'!$B$4,IF(K8&lt;&gt;"","Missed, rescheduled","Overdue"),"Planned"))))</f>
        <v/>
      </c>
      <c r="K8" s="14" t="n"/>
      <c r="L8" s="17">
        <f>IF(A8="","",IF(OR('Start here'!$B$5="",B8='Start here'!$B$5),1,0))</f>
        <v/>
      </c>
    </row>
    <row r="9">
      <c r="A9" s="14" t="n"/>
      <c r="B9" s="14" t="n"/>
      <c r="C9" s="16" t="n"/>
      <c r="D9" s="16" t="n"/>
      <c r="E9" s="14" t="n"/>
      <c r="F9" s="14" t="n"/>
      <c r="G9" s="14" t="n"/>
      <c r="H9" s="14" t="n"/>
      <c r="I9" s="17">
        <f>IF(A9="","",COUNTIF(Findings!$B$2:$B$301,A9)-COUNTIFS(Findings!$B$2:$B$301,A9,Findings!$C$2:$C$301,"&gt;"&amp;'Start here'!$B$4))</f>
        <v/>
      </c>
      <c r="J9" s="17">
        <f>IF(A9="","",IF(AND(D9&lt;&gt;"",D9&lt;='Start here'!$B$4),IF(AND(C9&lt;&gt;"",D9&gt;C9),"Completed late","Completed"),IF(C9="","No planned date",IF(C9&lt;'Start here'!$B$4,IF(K9&lt;&gt;"","Missed, rescheduled","Overdue"),"Planned"))))</f>
        <v/>
      </c>
      <c r="K9" s="14" t="n"/>
      <c r="L9" s="17">
        <f>IF(A9="","",IF(OR('Start here'!$B$5="",B9='Start here'!$B$5),1,0))</f>
        <v/>
      </c>
    </row>
    <row r="10">
      <c r="A10" s="14" t="n"/>
      <c r="B10" s="14" t="n"/>
      <c r="C10" s="16" t="n"/>
      <c r="D10" s="16" t="n"/>
      <c r="E10" s="14" t="n"/>
      <c r="F10" s="14" t="n"/>
      <c r="G10" s="14" t="n"/>
      <c r="H10" s="14" t="n"/>
      <c r="I10" s="17">
        <f>IF(A10="","",COUNTIF(Findings!$B$2:$B$301,A10)-COUNTIFS(Findings!$B$2:$B$301,A10,Findings!$C$2:$C$301,"&gt;"&amp;'Start here'!$B$4))</f>
        <v/>
      </c>
      <c r="J10" s="17">
        <f>IF(A10="","",IF(AND(D10&lt;&gt;"",D10&lt;='Start here'!$B$4),IF(AND(C10&lt;&gt;"",D10&gt;C10),"Completed late","Completed"),IF(C10="","No planned date",IF(C10&lt;'Start here'!$B$4,IF(K10&lt;&gt;"","Missed, rescheduled","Overdue"),"Planned"))))</f>
        <v/>
      </c>
      <c r="K10" s="14" t="n"/>
      <c r="L10" s="17">
        <f>IF(A10="","",IF(OR('Start here'!$B$5="",B10='Start here'!$B$5),1,0))</f>
        <v/>
      </c>
    </row>
    <row r="11">
      <c r="A11" s="14" t="n"/>
      <c r="B11" s="14" t="n"/>
      <c r="C11" s="16" t="n"/>
      <c r="D11" s="16" t="n"/>
      <c r="E11" s="14" t="n"/>
      <c r="F11" s="14" t="n"/>
      <c r="G11" s="14" t="n"/>
      <c r="H11" s="14" t="n"/>
      <c r="I11" s="17">
        <f>IF(A11="","",COUNTIF(Findings!$B$2:$B$301,A11)-COUNTIFS(Findings!$B$2:$B$301,A11,Findings!$C$2:$C$301,"&gt;"&amp;'Start here'!$B$4))</f>
        <v/>
      </c>
      <c r="J11" s="17">
        <f>IF(A11="","",IF(AND(D11&lt;&gt;"",D11&lt;='Start here'!$B$4),IF(AND(C11&lt;&gt;"",D11&gt;C11),"Completed late","Completed"),IF(C11="","No planned date",IF(C11&lt;'Start here'!$B$4,IF(K11&lt;&gt;"","Missed, rescheduled","Overdue"),"Planned"))))</f>
        <v/>
      </c>
      <c r="K11" s="14" t="n"/>
      <c r="L11" s="17">
        <f>IF(A11="","",IF(OR('Start here'!$B$5="",B11='Start here'!$B$5),1,0))</f>
        <v/>
      </c>
    </row>
    <row r="12">
      <c r="A12" s="14" t="n"/>
      <c r="B12" s="14" t="n"/>
      <c r="C12" s="16" t="n"/>
      <c r="D12" s="16" t="n"/>
      <c r="E12" s="14" t="n"/>
      <c r="F12" s="14" t="n"/>
      <c r="G12" s="14" t="n"/>
      <c r="H12" s="14" t="n"/>
      <c r="I12" s="17">
        <f>IF(A12="","",COUNTIF(Findings!$B$2:$B$301,A12)-COUNTIFS(Findings!$B$2:$B$301,A12,Findings!$C$2:$C$301,"&gt;"&amp;'Start here'!$B$4))</f>
        <v/>
      </c>
      <c r="J12" s="17">
        <f>IF(A12="","",IF(AND(D12&lt;&gt;"",D12&lt;='Start here'!$B$4),IF(AND(C12&lt;&gt;"",D12&gt;C12),"Completed late","Completed"),IF(C12="","No planned date",IF(C12&lt;'Start here'!$B$4,IF(K12&lt;&gt;"","Missed, rescheduled","Overdue"),"Planned"))))</f>
        <v/>
      </c>
      <c r="K12" s="14" t="n"/>
      <c r="L12" s="17">
        <f>IF(A12="","",IF(OR('Start here'!$B$5="",B12='Start here'!$B$5),1,0))</f>
        <v/>
      </c>
    </row>
    <row r="13">
      <c r="A13" s="14" t="n"/>
      <c r="B13" s="14" t="n"/>
      <c r="C13" s="16" t="n"/>
      <c r="D13" s="16" t="n"/>
      <c r="E13" s="14" t="n"/>
      <c r="F13" s="14" t="n"/>
      <c r="G13" s="14" t="n"/>
      <c r="H13" s="14" t="n"/>
      <c r="I13" s="17">
        <f>IF(A13="","",COUNTIF(Findings!$B$2:$B$301,A13)-COUNTIFS(Findings!$B$2:$B$301,A13,Findings!$C$2:$C$301,"&gt;"&amp;'Start here'!$B$4))</f>
        <v/>
      </c>
      <c r="J13" s="17">
        <f>IF(A13="","",IF(AND(D13&lt;&gt;"",D13&lt;='Start here'!$B$4),IF(AND(C13&lt;&gt;"",D13&gt;C13),"Completed late","Completed"),IF(C13="","No planned date",IF(C13&lt;'Start here'!$B$4,IF(K13&lt;&gt;"","Missed, rescheduled","Overdue"),"Planned"))))</f>
        <v/>
      </c>
      <c r="K13" s="14" t="n"/>
      <c r="L13" s="17">
        <f>IF(A13="","",IF(OR('Start here'!$B$5="",B13='Start here'!$B$5),1,0))</f>
        <v/>
      </c>
    </row>
    <row r="14">
      <c r="A14" s="14" t="n"/>
      <c r="B14" s="14" t="n"/>
      <c r="C14" s="16" t="n"/>
      <c r="D14" s="16" t="n"/>
      <c r="E14" s="14" t="n"/>
      <c r="F14" s="14" t="n"/>
      <c r="G14" s="14" t="n"/>
      <c r="H14" s="14" t="n"/>
      <c r="I14" s="17">
        <f>IF(A14="","",COUNTIF(Findings!$B$2:$B$301,A14)-COUNTIFS(Findings!$B$2:$B$301,A14,Findings!$C$2:$C$301,"&gt;"&amp;'Start here'!$B$4))</f>
        <v/>
      </c>
      <c r="J14" s="17">
        <f>IF(A14="","",IF(AND(D14&lt;&gt;"",D14&lt;='Start here'!$B$4),IF(AND(C14&lt;&gt;"",D14&gt;C14),"Completed late","Completed"),IF(C14="","No planned date",IF(C14&lt;'Start here'!$B$4,IF(K14&lt;&gt;"","Missed, rescheduled","Overdue"),"Planned"))))</f>
        <v/>
      </c>
      <c r="K14" s="14" t="n"/>
      <c r="L14" s="17">
        <f>IF(A14="","",IF(OR('Start here'!$B$5="",B14='Start here'!$B$5),1,0))</f>
        <v/>
      </c>
    </row>
    <row r="15">
      <c r="A15" s="14" t="n"/>
      <c r="B15" s="14" t="n"/>
      <c r="C15" s="16" t="n"/>
      <c r="D15" s="16" t="n"/>
      <c r="E15" s="14" t="n"/>
      <c r="F15" s="14" t="n"/>
      <c r="G15" s="14" t="n"/>
      <c r="H15" s="14" t="n"/>
      <c r="I15" s="17">
        <f>IF(A15="","",COUNTIF(Findings!$B$2:$B$301,A15)-COUNTIFS(Findings!$B$2:$B$301,A15,Findings!$C$2:$C$301,"&gt;"&amp;'Start here'!$B$4))</f>
        <v/>
      </c>
      <c r="J15" s="17">
        <f>IF(A15="","",IF(AND(D15&lt;&gt;"",D15&lt;='Start here'!$B$4),IF(AND(C15&lt;&gt;"",D15&gt;C15),"Completed late","Completed"),IF(C15="","No planned date",IF(C15&lt;'Start here'!$B$4,IF(K15&lt;&gt;"","Missed, rescheduled","Overdue"),"Planned"))))</f>
        <v/>
      </c>
      <c r="K15" s="14" t="n"/>
      <c r="L15" s="17">
        <f>IF(A15="","",IF(OR('Start here'!$B$5="",B15='Start here'!$B$5),1,0))</f>
        <v/>
      </c>
    </row>
    <row r="16">
      <c r="A16" s="14" t="n"/>
      <c r="B16" s="14" t="n"/>
      <c r="C16" s="16" t="n"/>
      <c r="D16" s="16" t="n"/>
      <c r="E16" s="14" t="n"/>
      <c r="F16" s="14" t="n"/>
      <c r="G16" s="14" t="n"/>
      <c r="H16" s="14" t="n"/>
      <c r="I16" s="17">
        <f>IF(A16="","",COUNTIF(Findings!$B$2:$B$301,A16)-COUNTIFS(Findings!$B$2:$B$301,A16,Findings!$C$2:$C$301,"&gt;"&amp;'Start here'!$B$4))</f>
        <v/>
      </c>
      <c r="J16" s="17">
        <f>IF(A16="","",IF(AND(D16&lt;&gt;"",D16&lt;='Start here'!$B$4),IF(AND(C16&lt;&gt;"",D16&gt;C16),"Completed late","Completed"),IF(C16="","No planned date",IF(C16&lt;'Start here'!$B$4,IF(K16&lt;&gt;"","Missed, rescheduled","Overdue"),"Planned"))))</f>
        <v/>
      </c>
      <c r="K16" s="14" t="n"/>
      <c r="L16" s="17">
        <f>IF(A16="","",IF(OR('Start here'!$B$5="",B16='Start here'!$B$5),1,0))</f>
        <v/>
      </c>
    </row>
    <row r="17">
      <c r="A17" s="14" t="n"/>
      <c r="B17" s="14" t="n"/>
      <c r="C17" s="16" t="n"/>
      <c r="D17" s="16" t="n"/>
      <c r="E17" s="14" t="n"/>
      <c r="F17" s="14" t="n"/>
      <c r="G17" s="14" t="n"/>
      <c r="H17" s="14" t="n"/>
      <c r="I17" s="17">
        <f>IF(A17="","",COUNTIF(Findings!$B$2:$B$301,A17)-COUNTIFS(Findings!$B$2:$B$301,A17,Findings!$C$2:$C$301,"&gt;"&amp;'Start here'!$B$4))</f>
        <v/>
      </c>
      <c r="J17" s="17">
        <f>IF(A17="","",IF(AND(D17&lt;&gt;"",D17&lt;='Start here'!$B$4),IF(AND(C17&lt;&gt;"",D17&gt;C17),"Completed late","Completed"),IF(C17="","No planned date",IF(C17&lt;'Start here'!$B$4,IF(K17&lt;&gt;"","Missed, rescheduled","Overdue"),"Planned"))))</f>
        <v/>
      </c>
      <c r="K17" s="14" t="n"/>
      <c r="L17" s="17">
        <f>IF(A17="","",IF(OR('Start here'!$B$5="",B17='Start here'!$B$5),1,0))</f>
        <v/>
      </c>
    </row>
    <row r="18">
      <c r="A18" s="14" t="n"/>
      <c r="B18" s="14" t="n"/>
      <c r="C18" s="16" t="n"/>
      <c r="D18" s="16" t="n"/>
      <c r="E18" s="14" t="n"/>
      <c r="F18" s="14" t="n"/>
      <c r="G18" s="14" t="n"/>
      <c r="H18" s="14" t="n"/>
      <c r="I18" s="17">
        <f>IF(A18="","",COUNTIF(Findings!$B$2:$B$301,A18)-COUNTIFS(Findings!$B$2:$B$301,A18,Findings!$C$2:$C$301,"&gt;"&amp;'Start here'!$B$4))</f>
        <v/>
      </c>
      <c r="J18" s="17">
        <f>IF(A18="","",IF(AND(D18&lt;&gt;"",D18&lt;='Start here'!$B$4),IF(AND(C18&lt;&gt;"",D18&gt;C18),"Completed late","Completed"),IF(C18="","No planned date",IF(C18&lt;'Start here'!$B$4,IF(K18&lt;&gt;"","Missed, rescheduled","Overdue"),"Planned"))))</f>
        <v/>
      </c>
      <c r="K18" s="14" t="n"/>
      <c r="L18" s="17">
        <f>IF(A18="","",IF(OR('Start here'!$B$5="",B18='Start here'!$B$5),1,0))</f>
        <v/>
      </c>
    </row>
    <row r="19">
      <c r="A19" s="14" t="n"/>
      <c r="B19" s="14" t="n"/>
      <c r="C19" s="16" t="n"/>
      <c r="D19" s="16" t="n"/>
      <c r="E19" s="14" t="n"/>
      <c r="F19" s="14" t="n"/>
      <c r="G19" s="14" t="n"/>
      <c r="H19" s="14" t="n"/>
      <c r="I19" s="17">
        <f>IF(A19="","",COUNTIF(Findings!$B$2:$B$301,A19)-COUNTIFS(Findings!$B$2:$B$301,A19,Findings!$C$2:$C$301,"&gt;"&amp;'Start here'!$B$4))</f>
        <v/>
      </c>
      <c r="J19" s="17">
        <f>IF(A19="","",IF(AND(D19&lt;&gt;"",D19&lt;='Start here'!$B$4),IF(AND(C19&lt;&gt;"",D19&gt;C19),"Completed late","Completed"),IF(C19="","No planned date",IF(C19&lt;'Start here'!$B$4,IF(K19&lt;&gt;"","Missed, rescheduled","Overdue"),"Planned"))))</f>
        <v/>
      </c>
      <c r="K19" s="14" t="n"/>
      <c r="L19" s="17">
        <f>IF(A19="","",IF(OR('Start here'!$B$5="",B19='Start here'!$B$5),1,0))</f>
        <v/>
      </c>
    </row>
    <row r="20">
      <c r="A20" s="14" t="n"/>
      <c r="B20" s="14" t="n"/>
      <c r="C20" s="16" t="n"/>
      <c r="D20" s="16" t="n"/>
      <c r="E20" s="14" t="n"/>
      <c r="F20" s="14" t="n"/>
      <c r="G20" s="14" t="n"/>
      <c r="H20" s="14" t="n"/>
      <c r="I20" s="17">
        <f>IF(A20="","",COUNTIF(Findings!$B$2:$B$301,A20)-COUNTIFS(Findings!$B$2:$B$301,A20,Findings!$C$2:$C$301,"&gt;"&amp;'Start here'!$B$4))</f>
        <v/>
      </c>
      <c r="J20" s="17">
        <f>IF(A20="","",IF(AND(D20&lt;&gt;"",D20&lt;='Start here'!$B$4),IF(AND(C20&lt;&gt;"",D20&gt;C20),"Completed late","Completed"),IF(C20="","No planned date",IF(C20&lt;'Start here'!$B$4,IF(K20&lt;&gt;"","Missed, rescheduled","Overdue"),"Planned"))))</f>
        <v/>
      </c>
      <c r="K20" s="14" t="n"/>
      <c r="L20" s="17">
        <f>IF(A20="","",IF(OR('Start here'!$B$5="",B20='Start here'!$B$5),1,0))</f>
        <v/>
      </c>
    </row>
    <row r="21">
      <c r="A21" s="14" t="n"/>
      <c r="B21" s="14" t="n"/>
      <c r="C21" s="16" t="n"/>
      <c r="D21" s="16" t="n"/>
      <c r="E21" s="14" t="n"/>
      <c r="F21" s="14" t="n"/>
      <c r="G21" s="14" t="n"/>
      <c r="H21" s="14" t="n"/>
      <c r="I21" s="17">
        <f>IF(A21="","",COUNTIF(Findings!$B$2:$B$301,A21)-COUNTIFS(Findings!$B$2:$B$301,A21,Findings!$C$2:$C$301,"&gt;"&amp;'Start here'!$B$4))</f>
        <v/>
      </c>
      <c r="J21" s="17">
        <f>IF(A21="","",IF(AND(D21&lt;&gt;"",D21&lt;='Start here'!$B$4),IF(AND(C21&lt;&gt;"",D21&gt;C21),"Completed late","Completed"),IF(C21="","No planned date",IF(C21&lt;'Start here'!$B$4,IF(K21&lt;&gt;"","Missed, rescheduled","Overdue"),"Planned"))))</f>
        <v/>
      </c>
      <c r="K21" s="14" t="n"/>
      <c r="L21" s="17">
        <f>IF(A21="","",IF(OR('Start here'!$B$5="",B21='Start here'!$B$5),1,0))</f>
        <v/>
      </c>
    </row>
    <row r="22">
      <c r="A22" s="14" t="n"/>
      <c r="B22" s="14" t="n"/>
      <c r="C22" s="16" t="n"/>
      <c r="D22" s="16" t="n"/>
      <c r="E22" s="14" t="n"/>
      <c r="F22" s="14" t="n"/>
      <c r="G22" s="14" t="n"/>
      <c r="H22" s="14" t="n"/>
      <c r="I22" s="17">
        <f>IF(A22="","",COUNTIF(Findings!$B$2:$B$301,A22)-COUNTIFS(Findings!$B$2:$B$301,A22,Findings!$C$2:$C$301,"&gt;"&amp;'Start here'!$B$4))</f>
        <v/>
      </c>
      <c r="J22" s="17">
        <f>IF(A22="","",IF(AND(D22&lt;&gt;"",D22&lt;='Start here'!$B$4),IF(AND(C22&lt;&gt;"",D22&gt;C22),"Completed late","Completed"),IF(C22="","No planned date",IF(C22&lt;'Start here'!$B$4,IF(K22&lt;&gt;"","Missed, rescheduled","Overdue"),"Planned"))))</f>
        <v/>
      </c>
      <c r="K22" s="14" t="n"/>
      <c r="L22" s="17">
        <f>IF(A22="","",IF(OR('Start here'!$B$5="",B22='Start here'!$B$5),1,0))</f>
        <v/>
      </c>
    </row>
    <row r="23">
      <c r="A23" s="14" t="n"/>
      <c r="B23" s="14" t="n"/>
      <c r="C23" s="16" t="n"/>
      <c r="D23" s="16" t="n"/>
      <c r="E23" s="14" t="n"/>
      <c r="F23" s="14" t="n"/>
      <c r="G23" s="14" t="n"/>
      <c r="H23" s="14" t="n"/>
      <c r="I23" s="17">
        <f>IF(A23="","",COUNTIF(Findings!$B$2:$B$301,A23)-COUNTIFS(Findings!$B$2:$B$301,A23,Findings!$C$2:$C$301,"&gt;"&amp;'Start here'!$B$4))</f>
        <v/>
      </c>
      <c r="J23" s="17">
        <f>IF(A23="","",IF(AND(D23&lt;&gt;"",D23&lt;='Start here'!$B$4),IF(AND(C23&lt;&gt;"",D23&gt;C23),"Completed late","Completed"),IF(C23="","No planned date",IF(C23&lt;'Start here'!$B$4,IF(K23&lt;&gt;"","Missed, rescheduled","Overdue"),"Planned"))))</f>
        <v/>
      </c>
      <c r="K23" s="14" t="n"/>
      <c r="L23" s="17">
        <f>IF(A23="","",IF(OR('Start here'!$B$5="",B23='Start here'!$B$5),1,0))</f>
        <v/>
      </c>
    </row>
    <row r="24">
      <c r="A24" s="14" t="n"/>
      <c r="B24" s="14" t="n"/>
      <c r="C24" s="16" t="n"/>
      <c r="D24" s="16" t="n"/>
      <c r="E24" s="14" t="n"/>
      <c r="F24" s="14" t="n"/>
      <c r="G24" s="14" t="n"/>
      <c r="H24" s="14" t="n"/>
      <c r="I24" s="17">
        <f>IF(A24="","",COUNTIF(Findings!$B$2:$B$301,A24)-COUNTIFS(Findings!$B$2:$B$301,A24,Findings!$C$2:$C$301,"&gt;"&amp;'Start here'!$B$4))</f>
        <v/>
      </c>
      <c r="J24" s="17">
        <f>IF(A24="","",IF(AND(D24&lt;&gt;"",D24&lt;='Start here'!$B$4),IF(AND(C24&lt;&gt;"",D24&gt;C24),"Completed late","Completed"),IF(C24="","No planned date",IF(C24&lt;'Start here'!$B$4,IF(K24&lt;&gt;"","Missed, rescheduled","Overdue"),"Planned"))))</f>
        <v/>
      </c>
      <c r="K24" s="14" t="n"/>
      <c r="L24" s="17">
        <f>IF(A24="","",IF(OR('Start here'!$B$5="",B24='Start here'!$B$5),1,0))</f>
        <v/>
      </c>
    </row>
    <row r="25">
      <c r="A25" s="14" t="n"/>
      <c r="B25" s="14" t="n"/>
      <c r="C25" s="16" t="n"/>
      <c r="D25" s="16" t="n"/>
      <c r="E25" s="14" t="n"/>
      <c r="F25" s="14" t="n"/>
      <c r="G25" s="14" t="n"/>
      <c r="H25" s="14" t="n"/>
      <c r="I25" s="17">
        <f>IF(A25="","",COUNTIF(Findings!$B$2:$B$301,A25)-COUNTIFS(Findings!$B$2:$B$301,A25,Findings!$C$2:$C$301,"&gt;"&amp;'Start here'!$B$4))</f>
        <v/>
      </c>
      <c r="J25" s="17">
        <f>IF(A25="","",IF(AND(D25&lt;&gt;"",D25&lt;='Start here'!$B$4),IF(AND(C25&lt;&gt;"",D25&gt;C25),"Completed late","Completed"),IF(C25="","No planned date",IF(C25&lt;'Start here'!$B$4,IF(K25&lt;&gt;"","Missed, rescheduled","Overdue"),"Planned"))))</f>
        <v/>
      </c>
      <c r="K25" s="14" t="n"/>
      <c r="L25" s="17">
        <f>IF(A25="","",IF(OR('Start here'!$B$5="",B25='Start here'!$B$5),1,0))</f>
        <v/>
      </c>
    </row>
    <row r="26">
      <c r="A26" s="14" t="n"/>
      <c r="B26" s="14" t="n"/>
      <c r="C26" s="16" t="n"/>
      <c r="D26" s="16" t="n"/>
      <c r="E26" s="14" t="n"/>
      <c r="F26" s="14" t="n"/>
      <c r="G26" s="14" t="n"/>
      <c r="H26" s="14" t="n"/>
      <c r="I26" s="17">
        <f>IF(A26="","",COUNTIF(Findings!$B$2:$B$301,A26)-COUNTIFS(Findings!$B$2:$B$301,A26,Findings!$C$2:$C$301,"&gt;"&amp;'Start here'!$B$4))</f>
        <v/>
      </c>
      <c r="J26" s="17">
        <f>IF(A26="","",IF(AND(D26&lt;&gt;"",D26&lt;='Start here'!$B$4),IF(AND(C26&lt;&gt;"",D26&gt;C26),"Completed late","Completed"),IF(C26="","No planned date",IF(C26&lt;'Start here'!$B$4,IF(K26&lt;&gt;"","Missed, rescheduled","Overdue"),"Planned"))))</f>
        <v/>
      </c>
      <c r="K26" s="14" t="n"/>
      <c r="L26" s="17">
        <f>IF(A26="","",IF(OR('Start here'!$B$5="",B26='Start here'!$B$5),1,0))</f>
        <v/>
      </c>
    </row>
    <row r="27">
      <c r="A27" s="14" t="n"/>
      <c r="B27" s="14" t="n"/>
      <c r="C27" s="16" t="n"/>
      <c r="D27" s="16" t="n"/>
      <c r="E27" s="14" t="n"/>
      <c r="F27" s="14" t="n"/>
      <c r="G27" s="14" t="n"/>
      <c r="H27" s="14" t="n"/>
      <c r="I27" s="17">
        <f>IF(A27="","",COUNTIF(Findings!$B$2:$B$301,A27)-COUNTIFS(Findings!$B$2:$B$301,A27,Findings!$C$2:$C$301,"&gt;"&amp;'Start here'!$B$4))</f>
        <v/>
      </c>
      <c r="J27" s="17">
        <f>IF(A27="","",IF(AND(D27&lt;&gt;"",D27&lt;='Start here'!$B$4),IF(AND(C27&lt;&gt;"",D27&gt;C27),"Completed late","Completed"),IF(C27="","No planned date",IF(C27&lt;'Start here'!$B$4,IF(K27&lt;&gt;"","Missed, rescheduled","Overdue"),"Planned"))))</f>
        <v/>
      </c>
      <c r="K27" s="14" t="n"/>
      <c r="L27" s="17">
        <f>IF(A27="","",IF(OR('Start here'!$B$5="",B27='Start here'!$B$5),1,0))</f>
        <v/>
      </c>
    </row>
    <row r="28">
      <c r="A28" s="14" t="n"/>
      <c r="B28" s="14" t="n"/>
      <c r="C28" s="16" t="n"/>
      <c r="D28" s="16" t="n"/>
      <c r="E28" s="14" t="n"/>
      <c r="F28" s="14" t="n"/>
      <c r="G28" s="14" t="n"/>
      <c r="H28" s="14" t="n"/>
      <c r="I28" s="17">
        <f>IF(A28="","",COUNTIF(Findings!$B$2:$B$301,A28)-COUNTIFS(Findings!$B$2:$B$301,A28,Findings!$C$2:$C$301,"&gt;"&amp;'Start here'!$B$4))</f>
        <v/>
      </c>
      <c r="J28" s="17">
        <f>IF(A28="","",IF(AND(D28&lt;&gt;"",D28&lt;='Start here'!$B$4),IF(AND(C28&lt;&gt;"",D28&gt;C28),"Completed late","Completed"),IF(C28="","No planned date",IF(C28&lt;'Start here'!$B$4,IF(K28&lt;&gt;"","Missed, rescheduled","Overdue"),"Planned"))))</f>
        <v/>
      </c>
      <c r="K28" s="14" t="n"/>
      <c r="L28" s="17">
        <f>IF(A28="","",IF(OR('Start here'!$B$5="",B28='Start here'!$B$5),1,0))</f>
        <v/>
      </c>
    </row>
    <row r="29">
      <c r="A29" s="14" t="n"/>
      <c r="B29" s="14" t="n"/>
      <c r="C29" s="16" t="n"/>
      <c r="D29" s="16" t="n"/>
      <c r="E29" s="14" t="n"/>
      <c r="F29" s="14" t="n"/>
      <c r="G29" s="14" t="n"/>
      <c r="H29" s="14" t="n"/>
      <c r="I29" s="17">
        <f>IF(A29="","",COUNTIF(Findings!$B$2:$B$301,A29)-COUNTIFS(Findings!$B$2:$B$301,A29,Findings!$C$2:$C$301,"&gt;"&amp;'Start here'!$B$4))</f>
        <v/>
      </c>
      <c r="J29" s="17">
        <f>IF(A29="","",IF(AND(D29&lt;&gt;"",D29&lt;='Start here'!$B$4),IF(AND(C29&lt;&gt;"",D29&gt;C29),"Completed late","Completed"),IF(C29="","No planned date",IF(C29&lt;'Start here'!$B$4,IF(K29&lt;&gt;"","Missed, rescheduled","Overdue"),"Planned"))))</f>
        <v/>
      </c>
      <c r="K29" s="14" t="n"/>
      <c r="L29" s="17">
        <f>IF(A29="","",IF(OR('Start here'!$B$5="",B29='Start here'!$B$5),1,0))</f>
        <v/>
      </c>
    </row>
    <row r="30">
      <c r="A30" s="14" t="n"/>
      <c r="B30" s="14" t="n"/>
      <c r="C30" s="16" t="n"/>
      <c r="D30" s="16" t="n"/>
      <c r="E30" s="14" t="n"/>
      <c r="F30" s="14" t="n"/>
      <c r="G30" s="14" t="n"/>
      <c r="H30" s="14" t="n"/>
      <c r="I30" s="17">
        <f>IF(A30="","",COUNTIF(Findings!$B$2:$B$301,A30)-COUNTIFS(Findings!$B$2:$B$301,A30,Findings!$C$2:$C$301,"&gt;"&amp;'Start here'!$B$4))</f>
        <v/>
      </c>
      <c r="J30" s="17">
        <f>IF(A30="","",IF(AND(D30&lt;&gt;"",D30&lt;='Start here'!$B$4),IF(AND(C30&lt;&gt;"",D30&gt;C30),"Completed late","Completed"),IF(C30="","No planned date",IF(C30&lt;'Start here'!$B$4,IF(K30&lt;&gt;"","Missed, rescheduled","Overdue"),"Planned"))))</f>
        <v/>
      </c>
      <c r="K30" s="14" t="n"/>
      <c r="L30" s="17">
        <f>IF(A30="","",IF(OR('Start here'!$B$5="",B30='Start here'!$B$5),1,0))</f>
        <v/>
      </c>
    </row>
    <row r="31">
      <c r="A31" s="14" t="n"/>
      <c r="B31" s="14" t="n"/>
      <c r="C31" s="16" t="n"/>
      <c r="D31" s="16" t="n"/>
      <c r="E31" s="14" t="n"/>
      <c r="F31" s="14" t="n"/>
      <c r="G31" s="14" t="n"/>
      <c r="H31" s="14" t="n"/>
      <c r="I31" s="17">
        <f>IF(A31="","",COUNTIF(Findings!$B$2:$B$301,A31)-COUNTIFS(Findings!$B$2:$B$301,A31,Findings!$C$2:$C$301,"&gt;"&amp;'Start here'!$B$4))</f>
        <v/>
      </c>
      <c r="J31" s="17">
        <f>IF(A31="","",IF(AND(D31&lt;&gt;"",D31&lt;='Start here'!$B$4),IF(AND(C31&lt;&gt;"",D31&gt;C31),"Completed late","Completed"),IF(C31="","No planned date",IF(C31&lt;'Start here'!$B$4,IF(K31&lt;&gt;"","Missed, rescheduled","Overdue"),"Planned"))))</f>
        <v/>
      </c>
      <c r="K31" s="14" t="n"/>
      <c r="L31" s="17">
        <f>IF(A31="","",IF(OR('Start here'!$B$5="",B31='Start here'!$B$5),1,0))</f>
        <v/>
      </c>
    </row>
    <row r="32">
      <c r="A32" s="14" t="n"/>
      <c r="B32" s="14" t="n"/>
      <c r="C32" s="16" t="n"/>
      <c r="D32" s="16" t="n"/>
      <c r="E32" s="14" t="n"/>
      <c r="F32" s="14" t="n"/>
      <c r="G32" s="14" t="n"/>
      <c r="H32" s="14" t="n"/>
      <c r="I32" s="17">
        <f>IF(A32="","",COUNTIF(Findings!$B$2:$B$301,A32)-COUNTIFS(Findings!$B$2:$B$301,A32,Findings!$C$2:$C$301,"&gt;"&amp;'Start here'!$B$4))</f>
        <v/>
      </c>
      <c r="J32" s="17">
        <f>IF(A32="","",IF(AND(D32&lt;&gt;"",D32&lt;='Start here'!$B$4),IF(AND(C32&lt;&gt;"",D32&gt;C32),"Completed late","Completed"),IF(C32="","No planned date",IF(C32&lt;'Start here'!$B$4,IF(K32&lt;&gt;"","Missed, rescheduled","Overdue"),"Planned"))))</f>
        <v/>
      </c>
      <c r="K32" s="14" t="n"/>
      <c r="L32" s="17">
        <f>IF(A32="","",IF(OR('Start here'!$B$5="",B32='Start here'!$B$5),1,0))</f>
        <v/>
      </c>
    </row>
    <row r="33">
      <c r="A33" s="14" t="n"/>
      <c r="B33" s="14" t="n"/>
      <c r="C33" s="16" t="n"/>
      <c r="D33" s="16" t="n"/>
      <c r="E33" s="14" t="n"/>
      <c r="F33" s="14" t="n"/>
      <c r="G33" s="14" t="n"/>
      <c r="H33" s="14" t="n"/>
      <c r="I33" s="17">
        <f>IF(A33="","",COUNTIF(Findings!$B$2:$B$301,A33)-COUNTIFS(Findings!$B$2:$B$301,A33,Findings!$C$2:$C$301,"&gt;"&amp;'Start here'!$B$4))</f>
        <v/>
      </c>
      <c r="J33" s="17">
        <f>IF(A33="","",IF(AND(D33&lt;&gt;"",D33&lt;='Start here'!$B$4),IF(AND(C33&lt;&gt;"",D33&gt;C33),"Completed late","Completed"),IF(C33="","No planned date",IF(C33&lt;'Start here'!$B$4,IF(K33&lt;&gt;"","Missed, rescheduled","Overdue"),"Planned"))))</f>
        <v/>
      </c>
      <c r="K33" s="14" t="n"/>
      <c r="L33" s="17">
        <f>IF(A33="","",IF(OR('Start here'!$B$5="",B33='Start here'!$B$5),1,0))</f>
        <v/>
      </c>
    </row>
    <row r="34">
      <c r="A34" s="14" t="n"/>
      <c r="B34" s="14" t="n"/>
      <c r="C34" s="16" t="n"/>
      <c r="D34" s="16" t="n"/>
      <c r="E34" s="14" t="n"/>
      <c r="F34" s="14" t="n"/>
      <c r="G34" s="14" t="n"/>
      <c r="H34" s="14" t="n"/>
      <c r="I34" s="17">
        <f>IF(A34="","",COUNTIF(Findings!$B$2:$B$301,A34)-COUNTIFS(Findings!$B$2:$B$301,A34,Findings!$C$2:$C$301,"&gt;"&amp;'Start here'!$B$4))</f>
        <v/>
      </c>
      <c r="J34" s="17">
        <f>IF(A34="","",IF(AND(D34&lt;&gt;"",D34&lt;='Start here'!$B$4),IF(AND(C34&lt;&gt;"",D34&gt;C34),"Completed late","Completed"),IF(C34="","No planned date",IF(C34&lt;'Start here'!$B$4,IF(K34&lt;&gt;"","Missed, rescheduled","Overdue"),"Planned"))))</f>
        <v/>
      </c>
      <c r="K34" s="14" t="n"/>
      <c r="L34" s="17">
        <f>IF(A34="","",IF(OR('Start here'!$B$5="",B34='Start here'!$B$5),1,0))</f>
        <v/>
      </c>
    </row>
    <row r="35">
      <c r="A35" s="14" t="n"/>
      <c r="B35" s="14" t="n"/>
      <c r="C35" s="16" t="n"/>
      <c r="D35" s="16" t="n"/>
      <c r="E35" s="14" t="n"/>
      <c r="F35" s="14" t="n"/>
      <c r="G35" s="14" t="n"/>
      <c r="H35" s="14" t="n"/>
      <c r="I35" s="17">
        <f>IF(A35="","",COUNTIF(Findings!$B$2:$B$301,A35)-COUNTIFS(Findings!$B$2:$B$301,A35,Findings!$C$2:$C$301,"&gt;"&amp;'Start here'!$B$4))</f>
        <v/>
      </c>
      <c r="J35" s="17">
        <f>IF(A35="","",IF(AND(D35&lt;&gt;"",D35&lt;='Start here'!$B$4),IF(AND(C35&lt;&gt;"",D35&gt;C35),"Completed late","Completed"),IF(C35="","No planned date",IF(C35&lt;'Start here'!$B$4,IF(K35&lt;&gt;"","Missed, rescheduled","Overdue"),"Planned"))))</f>
        <v/>
      </c>
      <c r="K35" s="14" t="n"/>
      <c r="L35" s="17">
        <f>IF(A35="","",IF(OR('Start here'!$B$5="",B35='Start here'!$B$5),1,0))</f>
        <v/>
      </c>
    </row>
    <row r="36">
      <c r="A36" s="14" t="n"/>
      <c r="B36" s="14" t="n"/>
      <c r="C36" s="16" t="n"/>
      <c r="D36" s="16" t="n"/>
      <c r="E36" s="14" t="n"/>
      <c r="F36" s="14" t="n"/>
      <c r="G36" s="14" t="n"/>
      <c r="H36" s="14" t="n"/>
      <c r="I36" s="17">
        <f>IF(A36="","",COUNTIF(Findings!$B$2:$B$301,A36)-COUNTIFS(Findings!$B$2:$B$301,A36,Findings!$C$2:$C$301,"&gt;"&amp;'Start here'!$B$4))</f>
        <v/>
      </c>
      <c r="J36" s="17">
        <f>IF(A36="","",IF(AND(D36&lt;&gt;"",D36&lt;='Start here'!$B$4),IF(AND(C36&lt;&gt;"",D36&gt;C36),"Completed late","Completed"),IF(C36="","No planned date",IF(C36&lt;'Start here'!$B$4,IF(K36&lt;&gt;"","Missed, rescheduled","Overdue"),"Planned"))))</f>
        <v/>
      </c>
      <c r="K36" s="14" t="n"/>
      <c r="L36" s="17">
        <f>IF(A36="","",IF(OR('Start here'!$B$5="",B36='Start here'!$B$5),1,0))</f>
        <v/>
      </c>
    </row>
    <row r="37">
      <c r="A37" s="14" t="n"/>
      <c r="B37" s="14" t="n"/>
      <c r="C37" s="16" t="n"/>
      <c r="D37" s="16" t="n"/>
      <c r="E37" s="14" t="n"/>
      <c r="F37" s="14" t="n"/>
      <c r="G37" s="14" t="n"/>
      <c r="H37" s="14" t="n"/>
      <c r="I37" s="17">
        <f>IF(A37="","",COUNTIF(Findings!$B$2:$B$301,A37)-COUNTIFS(Findings!$B$2:$B$301,A37,Findings!$C$2:$C$301,"&gt;"&amp;'Start here'!$B$4))</f>
        <v/>
      </c>
      <c r="J37" s="17">
        <f>IF(A37="","",IF(AND(D37&lt;&gt;"",D37&lt;='Start here'!$B$4),IF(AND(C37&lt;&gt;"",D37&gt;C37),"Completed late","Completed"),IF(C37="","No planned date",IF(C37&lt;'Start here'!$B$4,IF(K37&lt;&gt;"","Missed, rescheduled","Overdue"),"Planned"))))</f>
        <v/>
      </c>
      <c r="K37" s="14" t="n"/>
      <c r="L37" s="17">
        <f>IF(A37="","",IF(OR('Start here'!$B$5="",B37='Start here'!$B$5),1,0))</f>
        <v/>
      </c>
    </row>
    <row r="38">
      <c r="A38" s="14" t="n"/>
      <c r="B38" s="14" t="n"/>
      <c r="C38" s="16" t="n"/>
      <c r="D38" s="16" t="n"/>
      <c r="E38" s="14" t="n"/>
      <c r="F38" s="14" t="n"/>
      <c r="G38" s="14" t="n"/>
      <c r="H38" s="14" t="n"/>
      <c r="I38" s="17">
        <f>IF(A38="","",COUNTIF(Findings!$B$2:$B$301,A38)-COUNTIFS(Findings!$B$2:$B$301,A38,Findings!$C$2:$C$301,"&gt;"&amp;'Start here'!$B$4))</f>
        <v/>
      </c>
      <c r="J38" s="17">
        <f>IF(A38="","",IF(AND(D38&lt;&gt;"",D38&lt;='Start here'!$B$4),IF(AND(C38&lt;&gt;"",D38&gt;C38),"Completed late","Completed"),IF(C38="","No planned date",IF(C38&lt;'Start here'!$B$4,IF(K38&lt;&gt;"","Missed, rescheduled","Overdue"),"Planned"))))</f>
        <v/>
      </c>
      <c r="K38" s="14" t="n"/>
      <c r="L38" s="17">
        <f>IF(A38="","",IF(OR('Start here'!$B$5="",B38='Start here'!$B$5),1,0))</f>
        <v/>
      </c>
    </row>
    <row r="39">
      <c r="A39" s="14" t="n"/>
      <c r="B39" s="14" t="n"/>
      <c r="C39" s="16" t="n"/>
      <c r="D39" s="16" t="n"/>
      <c r="E39" s="14" t="n"/>
      <c r="F39" s="14" t="n"/>
      <c r="G39" s="14" t="n"/>
      <c r="H39" s="14" t="n"/>
      <c r="I39" s="17">
        <f>IF(A39="","",COUNTIF(Findings!$B$2:$B$301,A39)-COUNTIFS(Findings!$B$2:$B$301,A39,Findings!$C$2:$C$301,"&gt;"&amp;'Start here'!$B$4))</f>
        <v/>
      </c>
      <c r="J39" s="17">
        <f>IF(A39="","",IF(AND(D39&lt;&gt;"",D39&lt;='Start here'!$B$4),IF(AND(C39&lt;&gt;"",D39&gt;C39),"Completed late","Completed"),IF(C39="","No planned date",IF(C39&lt;'Start here'!$B$4,IF(K39&lt;&gt;"","Missed, rescheduled","Overdue"),"Planned"))))</f>
        <v/>
      </c>
      <c r="K39" s="14" t="n"/>
      <c r="L39" s="17">
        <f>IF(A39="","",IF(OR('Start here'!$B$5="",B39='Start here'!$B$5),1,0))</f>
        <v/>
      </c>
    </row>
    <row r="40">
      <c r="A40" s="14" t="n"/>
      <c r="B40" s="14" t="n"/>
      <c r="C40" s="16" t="n"/>
      <c r="D40" s="16" t="n"/>
      <c r="E40" s="14" t="n"/>
      <c r="F40" s="14" t="n"/>
      <c r="G40" s="14" t="n"/>
      <c r="H40" s="14" t="n"/>
      <c r="I40" s="17">
        <f>IF(A40="","",COUNTIF(Findings!$B$2:$B$301,A40)-COUNTIFS(Findings!$B$2:$B$301,A40,Findings!$C$2:$C$301,"&gt;"&amp;'Start here'!$B$4))</f>
        <v/>
      </c>
      <c r="J40" s="17">
        <f>IF(A40="","",IF(AND(D40&lt;&gt;"",D40&lt;='Start here'!$B$4),IF(AND(C40&lt;&gt;"",D40&gt;C40),"Completed late","Completed"),IF(C40="","No planned date",IF(C40&lt;'Start here'!$B$4,IF(K40&lt;&gt;"","Missed, rescheduled","Overdue"),"Planned"))))</f>
        <v/>
      </c>
      <c r="K40" s="14" t="n"/>
      <c r="L40" s="17">
        <f>IF(A40="","",IF(OR('Start here'!$B$5="",B40='Start here'!$B$5),1,0))</f>
        <v/>
      </c>
    </row>
    <row r="41">
      <c r="A41" s="14" t="n"/>
      <c r="B41" s="14" t="n"/>
      <c r="C41" s="16" t="n"/>
      <c r="D41" s="16" t="n"/>
      <c r="E41" s="14" t="n"/>
      <c r="F41" s="14" t="n"/>
      <c r="G41" s="14" t="n"/>
      <c r="H41" s="14" t="n"/>
      <c r="I41" s="17">
        <f>IF(A41="","",COUNTIF(Findings!$B$2:$B$301,A41)-COUNTIFS(Findings!$B$2:$B$301,A41,Findings!$C$2:$C$301,"&gt;"&amp;'Start here'!$B$4))</f>
        <v/>
      </c>
      <c r="J41" s="17">
        <f>IF(A41="","",IF(AND(D41&lt;&gt;"",D41&lt;='Start here'!$B$4),IF(AND(C41&lt;&gt;"",D41&gt;C41),"Completed late","Completed"),IF(C41="","No planned date",IF(C41&lt;'Start here'!$B$4,IF(K41&lt;&gt;"","Missed, rescheduled","Overdue"),"Planned"))))</f>
        <v/>
      </c>
      <c r="K41" s="14" t="n"/>
      <c r="L41" s="17">
        <f>IF(A41="","",IF(OR('Start here'!$B$5="",B41='Start here'!$B$5),1,0))</f>
        <v/>
      </c>
    </row>
    <row r="42">
      <c r="A42" s="14" t="n"/>
      <c r="B42" s="14" t="n"/>
      <c r="C42" s="16" t="n"/>
      <c r="D42" s="16" t="n"/>
      <c r="E42" s="14" t="n"/>
      <c r="F42" s="14" t="n"/>
      <c r="G42" s="14" t="n"/>
      <c r="H42" s="14" t="n"/>
      <c r="I42" s="17">
        <f>IF(A42="","",COUNTIF(Findings!$B$2:$B$301,A42)-COUNTIFS(Findings!$B$2:$B$301,A42,Findings!$C$2:$C$301,"&gt;"&amp;'Start here'!$B$4))</f>
        <v/>
      </c>
      <c r="J42" s="17">
        <f>IF(A42="","",IF(AND(D42&lt;&gt;"",D42&lt;='Start here'!$B$4),IF(AND(C42&lt;&gt;"",D42&gt;C42),"Completed late","Completed"),IF(C42="","No planned date",IF(C42&lt;'Start here'!$B$4,IF(K42&lt;&gt;"","Missed, rescheduled","Overdue"),"Planned"))))</f>
        <v/>
      </c>
      <c r="K42" s="14" t="n"/>
      <c r="L42" s="17">
        <f>IF(A42="","",IF(OR('Start here'!$B$5="",B42='Start here'!$B$5),1,0))</f>
        <v/>
      </c>
    </row>
    <row r="43">
      <c r="A43" s="14" t="n"/>
      <c r="B43" s="14" t="n"/>
      <c r="C43" s="16" t="n"/>
      <c r="D43" s="16" t="n"/>
      <c r="E43" s="14" t="n"/>
      <c r="F43" s="14" t="n"/>
      <c r="G43" s="14" t="n"/>
      <c r="H43" s="14" t="n"/>
      <c r="I43" s="17">
        <f>IF(A43="","",COUNTIF(Findings!$B$2:$B$301,A43)-COUNTIFS(Findings!$B$2:$B$301,A43,Findings!$C$2:$C$301,"&gt;"&amp;'Start here'!$B$4))</f>
        <v/>
      </c>
      <c r="J43" s="17">
        <f>IF(A43="","",IF(AND(D43&lt;&gt;"",D43&lt;='Start here'!$B$4),IF(AND(C43&lt;&gt;"",D43&gt;C43),"Completed late","Completed"),IF(C43="","No planned date",IF(C43&lt;'Start here'!$B$4,IF(K43&lt;&gt;"","Missed, rescheduled","Overdue"),"Planned"))))</f>
        <v/>
      </c>
      <c r="K43" s="14" t="n"/>
      <c r="L43" s="17">
        <f>IF(A43="","",IF(OR('Start here'!$B$5="",B43='Start here'!$B$5),1,0))</f>
        <v/>
      </c>
    </row>
    <row r="44">
      <c r="A44" s="14" t="n"/>
      <c r="B44" s="14" t="n"/>
      <c r="C44" s="16" t="n"/>
      <c r="D44" s="16" t="n"/>
      <c r="E44" s="14" t="n"/>
      <c r="F44" s="14" t="n"/>
      <c r="G44" s="14" t="n"/>
      <c r="H44" s="14" t="n"/>
      <c r="I44" s="17">
        <f>IF(A44="","",COUNTIF(Findings!$B$2:$B$301,A44)-COUNTIFS(Findings!$B$2:$B$301,A44,Findings!$C$2:$C$301,"&gt;"&amp;'Start here'!$B$4))</f>
        <v/>
      </c>
      <c r="J44" s="17">
        <f>IF(A44="","",IF(AND(D44&lt;&gt;"",D44&lt;='Start here'!$B$4),IF(AND(C44&lt;&gt;"",D44&gt;C44),"Completed late","Completed"),IF(C44="","No planned date",IF(C44&lt;'Start here'!$B$4,IF(K44&lt;&gt;"","Missed, rescheduled","Overdue"),"Planned"))))</f>
        <v/>
      </c>
      <c r="K44" s="14" t="n"/>
      <c r="L44" s="17">
        <f>IF(A44="","",IF(OR('Start here'!$B$5="",B44='Start here'!$B$5),1,0))</f>
        <v/>
      </c>
    </row>
    <row r="45">
      <c r="A45" s="14" t="n"/>
      <c r="B45" s="14" t="n"/>
      <c r="C45" s="16" t="n"/>
      <c r="D45" s="16" t="n"/>
      <c r="E45" s="14" t="n"/>
      <c r="F45" s="14" t="n"/>
      <c r="G45" s="14" t="n"/>
      <c r="H45" s="14" t="n"/>
      <c r="I45" s="17">
        <f>IF(A45="","",COUNTIF(Findings!$B$2:$B$301,A45)-COUNTIFS(Findings!$B$2:$B$301,A45,Findings!$C$2:$C$301,"&gt;"&amp;'Start here'!$B$4))</f>
        <v/>
      </c>
      <c r="J45" s="17">
        <f>IF(A45="","",IF(AND(D45&lt;&gt;"",D45&lt;='Start here'!$B$4),IF(AND(C45&lt;&gt;"",D45&gt;C45),"Completed late","Completed"),IF(C45="","No planned date",IF(C45&lt;'Start here'!$B$4,IF(K45&lt;&gt;"","Missed, rescheduled","Overdue"),"Planned"))))</f>
        <v/>
      </c>
      <c r="K45" s="14" t="n"/>
      <c r="L45" s="17">
        <f>IF(A45="","",IF(OR('Start here'!$B$5="",B45='Start here'!$B$5),1,0))</f>
        <v/>
      </c>
    </row>
    <row r="46">
      <c r="A46" s="14" t="n"/>
      <c r="B46" s="14" t="n"/>
      <c r="C46" s="16" t="n"/>
      <c r="D46" s="16" t="n"/>
      <c r="E46" s="14" t="n"/>
      <c r="F46" s="14" t="n"/>
      <c r="G46" s="14" t="n"/>
      <c r="H46" s="14" t="n"/>
      <c r="I46" s="17">
        <f>IF(A46="","",COUNTIF(Findings!$B$2:$B$301,A46)-COUNTIFS(Findings!$B$2:$B$301,A46,Findings!$C$2:$C$301,"&gt;"&amp;'Start here'!$B$4))</f>
        <v/>
      </c>
      <c r="J46" s="17">
        <f>IF(A46="","",IF(AND(D46&lt;&gt;"",D46&lt;='Start here'!$B$4),IF(AND(C46&lt;&gt;"",D46&gt;C46),"Completed late","Completed"),IF(C46="","No planned date",IF(C46&lt;'Start here'!$B$4,IF(K46&lt;&gt;"","Missed, rescheduled","Overdue"),"Planned"))))</f>
        <v/>
      </c>
      <c r="K46" s="14" t="n"/>
      <c r="L46" s="17">
        <f>IF(A46="","",IF(OR('Start here'!$B$5="",B46='Start here'!$B$5),1,0))</f>
        <v/>
      </c>
    </row>
    <row r="47">
      <c r="A47" s="14" t="n"/>
      <c r="B47" s="14" t="n"/>
      <c r="C47" s="16" t="n"/>
      <c r="D47" s="16" t="n"/>
      <c r="E47" s="14" t="n"/>
      <c r="F47" s="14" t="n"/>
      <c r="G47" s="14" t="n"/>
      <c r="H47" s="14" t="n"/>
      <c r="I47" s="17">
        <f>IF(A47="","",COUNTIF(Findings!$B$2:$B$301,A47)-COUNTIFS(Findings!$B$2:$B$301,A47,Findings!$C$2:$C$301,"&gt;"&amp;'Start here'!$B$4))</f>
        <v/>
      </c>
      <c r="J47" s="17">
        <f>IF(A47="","",IF(AND(D47&lt;&gt;"",D47&lt;='Start here'!$B$4),IF(AND(C47&lt;&gt;"",D47&gt;C47),"Completed late","Completed"),IF(C47="","No planned date",IF(C47&lt;'Start here'!$B$4,IF(K47&lt;&gt;"","Missed, rescheduled","Overdue"),"Planned"))))</f>
        <v/>
      </c>
      <c r="K47" s="14" t="n"/>
      <c r="L47" s="17">
        <f>IF(A47="","",IF(OR('Start here'!$B$5="",B47='Start here'!$B$5),1,0))</f>
        <v/>
      </c>
    </row>
    <row r="48">
      <c r="A48" s="14" t="n"/>
      <c r="B48" s="14" t="n"/>
      <c r="C48" s="16" t="n"/>
      <c r="D48" s="16" t="n"/>
      <c r="E48" s="14" t="n"/>
      <c r="F48" s="14" t="n"/>
      <c r="G48" s="14" t="n"/>
      <c r="H48" s="14" t="n"/>
      <c r="I48" s="17">
        <f>IF(A48="","",COUNTIF(Findings!$B$2:$B$301,A48)-COUNTIFS(Findings!$B$2:$B$301,A48,Findings!$C$2:$C$301,"&gt;"&amp;'Start here'!$B$4))</f>
        <v/>
      </c>
      <c r="J48" s="17">
        <f>IF(A48="","",IF(AND(D48&lt;&gt;"",D48&lt;='Start here'!$B$4),IF(AND(C48&lt;&gt;"",D48&gt;C48),"Completed late","Completed"),IF(C48="","No planned date",IF(C48&lt;'Start here'!$B$4,IF(K48&lt;&gt;"","Missed, rescheduled","Overdue"),"Planned"))))</f>
        <v/>
      </c>
      <c r="K48" s="14" t="n"/>
      <c r="L48" s="17">
        <f>IF(A48="","",IF(OR('Start here'!$B$5="",B48='Start here'!$B$5),1,0))</f>
        <v/>
      </c>
    </row>
    <row r="49">
      <c r="A49" s="14" t="n"/>
      <c r="B49" s="14" t="n"/>
      <c r="C49" s="16" t="n"/>
      <c r="D49" s="16" t="n"/>
      <c r="E49" s="14" t="n"/>
      <c r="F49" s="14" t="n"/>
      <c r="G49" s="14" t="n"/>
      <c r="H49" s="14" t="n"/>
      <c r="I49" s="17">
        <f>IF(A49="","",COUNTIF(Findings!$B$2:$B$301,A49)-COUNTIFS(Findings!$B$2:$B$301,A49,Findings!$C$2:$C$301,"&gt;"&amp;'Start here'!$B$4))</f>
        <v/>
      </c>
      <c r="J49" s="17">
        <f>IF(A49="","",IF(AND(D49&lt;&gt;"",D49&lt;='Start here'!$B$4),IF(AND(C49&lt;&gt;"",D49&gt;C49),"Completed late","Completed"),IF(C49="","No planned date",IF(C49&lt;'Start here'!$B$4,IF(K49&lt;&gt;"","Missed, rescheduled","Overdue"),"Planned"))))</f>
        <v/>
      </c>
      <c r="K49" s="14" t="n"/>
      <c r="L49" s="17">
        <f>IF(A49="","",IF(OR('Start here'!$B$5="",B49='Start here'!$B$5),1,0))</f>
        <v/>
      </c>
    </row>
    <row r="50">
      <c r="A50" s="14" t="n"/>
      <c r="B50" s="14" t="n"/>
      <c r="C50" s="16" t="n"/>
      <c r="D50" s="16" t="n"/>
      <c r="E50" s="14" t="n"/>
      <c r="F50" s="14" t="n"/>
      <c r="G50" s="14" t="n"/>
      <c r="H50" s="14" t="n"/>
      <c r="I50" s="17">
        <f>IF(A50="","",COUNTIF(Findings!$B$2:$B$301,A50)-COUNTIFS(Findings!$B$2:$B$301,A50,Findings!$C$2:$C$301,"&gt;"&amp;'Start here'!$B$4))</f>
        <v/>
      </c>
      <c r="J50" s="17">
        <f>IF(A50="","",IF(AND(D50&lt;&gt;"",D50&lt;='Start here'!$B$4),IF(AND(C50&lt;&gt;"",D50&gt;C50),"Completed late","Completed"),IF(C50="","No planned date",IF(C50&lt;'Start here'!$B$4,IF(K50&lt;&gt;"","Missed, rescheduled","Overdue"),"Planned"))))</f>
        <v/>
      </c>
      <c r="K50" s="14" t="n"/>
      <c r="L50" s="17">
        <f>IF(A50="","",IF(OR('Start here'!$B$5="",B50='Start here'!$B$5),1,0))</f>
        <v/>
      </c>
    </row>
    <row r="51">
      <c r="A51" s="14" t="n"/>
      <c r="B51" s="14" t="n"/>
      <c r="C51" s="16" t="n"/>
      <c r="D51" s="16" t="n"/>
      <c r="E51" s="14" t="n"/>
      <c r="F51" s="14" t="n"/>
      <c r="G51" s="14" t="n"/>
      <c r="H51" s="14" t="n"/>
      <c r="I51" s="17">
        <f>IF(A51="","",COUNTIF(Findings!$B$2:$B$301,A51)-COUNTIFS(Findings!$B$2:$B$301,A51,Findings!$C$2:$C$301,"&gt;"&amp;'Start here'!$B$4))</f>
        <v/>
      </c>
      <c r="J51" s="17">
        <f>IF(A51="","",IF(AND(D51&lt;&gt;"",D51&lt;='Start here'!$B$4),IF(AND(C51&lt;&gt;"",D51&gt;C51),"Completed late","Completed"),IF(C51="","No planned date",IF(C51&lt;'Start here'!$B$4,IF(K51&lt;&gt;"","Missed, rescheduled","Overdue"),"Planned"))))</f>
        <v/>
      </c>
      <c r="K51" s="14" t="n"/>
      <c r="L51" s="17">
        <f>IF(A51="","",IF(OR('Start here'!$B$5="",B51='Start here'!$B$5),1,0))</f>
        <v/>
      </c>
    </row>
    <row r="52">
      <c r="A52" s="14" t="n"/>
      <c r="B52" s="14" t="n"/>
      <c r="C52" s="16" t="n"/>
      <c r="D52" s="16" t="n"/>
      <c r="E52" s="14" t="n"/>
      <c r="F52" s="14" t="n"/>
      <c r="G52" s="14" t="n"/>
      <c r="H52" s="14" t="n"/>
      <c r="I52" s="17">
        <f>IF(A52="","",COUNTIF(Findings!$B$2:$B$301,A52)-COUNTIFS(Findings!$B$2:$B$301,A52,Findings!$C$2:$C$301,"&gt;"&amp;'Start here'!$B$4))</f>
        <v/>
      </c>
      <c r="J52" s="17">
        <f>IF(A52="","",IF(AND(D52&lt;&gt;"",D52&lt;='Start here'!$B$4),IF(AND(C52&lt;&gt;"",D52&gt;C52),"Completed late","Completed"),IF(C52="","No planned date",IF(C52&lt;'Start here'!$B$4,IF(K52&lt;&gt;"","Missed, rescheduled","Overdue"),"Planned"))))</f>
        <v/>
      </c>
      <c r="K52" s="14" t="n"/>
      <c r="L52" s="17">
        <f>IF(A52="","",IF(OR('Start here'!$B$5="",B52='Start here'!$B$5),1,0))</f>
        <v/>
      </c>
    </row>
    <row r="53">
      <c r="A53" s="14" t="n"/>
      <c r="B53" s="14" t="n"/>
      <c r="C53" s="16" t="n"/>
      <c r="D53" s="16" t="n"/>
      <c r="E53" s="14" t="n"/>
      <c r="F53" s="14" t="n"/>
      <c r="G53" s="14" t="n"/>
      <c r="H53" s="14" t="n"/>
      <c r="I53" s="17">
        <f>IF(A53="","",COUNTIF(Findings!$B$2:$B$301,A53)-COUNTIFS(Findings!$B$2:$B$301,A53,Findings!$C$2:$C$301,"&gt;"&amp;'Start here'!$B$4))</f>
        <v/>
      </c>
      <c r="J53" s="17">
        <f>IF(A53="","",IF(AND(D53&lt;&gt;"",D53&lt;='Start here'!$B$4),IF(AND(C53&lt;&gt;"",D53&gt;C53),"Completed late","Completed"),IF(C53="","No planned date",IF(C53&lt;'Start here'!$B$4,IF(K53&lt;&gt;"","Missed, rescheduled","Overdue"),"Planned"))))</f>
        <v/>
      </c>
      <c r="K53" s="14" t="n"/>
      <c r="L53" s="17">
        <f>IF(A53="","",IF(OR('Start here'!$B$5="",B53='Start here'!$B$5),1,0))</f>
        <v/>
      </c>
    </row>
    <row r="54">
      <c r="A54" s="14" t="n"/>
      <c r="B54" s="14" t="n"/>
      <c r="C54" s="16" t="n"/>
      <c r="D54" s="16" t="n"/>
      <c r="E54" s="14" t="n"/>
      <c r="F54" s="14" t="n"/>
      <c r="G54" s="14" t="n"/>
      <c r="H54" s="14" t="n"/>
      <c r="I54" s="17">
        <f>IF(A54="","",COUNTIF(Findings!$B$2:$B$301,A54)-COUNTIFS(Findings!$B$2:$B$301,A54,Findings!$C$2:$C$301,"&gt;"&amp;'Start here'!$B$4))</f>
        <v/>
      </c>
      <c r="J54" s="17">
        <f>IF(A54="","",IF(AND(D54&lt;&gt;"",D54&lt;='Start here'!$B$4),IF(AND(C54&lt;&gt;"",D54&gt;C54),"Completed late","Completed"),IF(C54="","No planned date",IF(C54&lt;'Start here'!$B$4,IF(K54&lt;&gt;"","Missed, rescheduled","Overdue"),"Planned"))))</f>
        <v/>
      </c>
      <c r="K54" s="14" t="n"/>
      <c r="L54" s="17">
        <f>IF(A54="","",IF(OR('Start here'!$B$5="",B54='Start here'!$B$5),1,0))</f>
        <v/>
      </c>
    </row>
    <row r="55">
      <c r="A55" s="14" t="n"/>
      <c r="B55" s="14" t="n"/>
      <c r="C55" s="16" t="n"/>
      <c r="D55" s="16" t="n"/>
      <c r="E55" s="14" t="n"/>
      <c r="F55" s="14" t="n"/>
      <c r="G55" s="14" t="n"/>
      <c r="H55" s="14" t="n"/>
      <c r="I55" s="17">
        <f>IF(A55="","",COUNTIF(Findings!$B$2:$B$301,A55)-COUNTIFS(Findings!$B$2:$B$301,A55,Findings!$C$2:$C$301,"&gt;"&amp;'Start here'!$B$4))</f>
        <v/>
      </c>
      <c r="J55" s="17">
        <f>IF(A55="","",IF(AND(D55&lt;&gt;"",D55&lt;='Start here'!$B$4),IF(AND(C55&lt;&gt;"",D55&gt;C55),"Completed late","Completed"),IF(C55="","No planned date",IF(C55&lt;'Start here'!$B$4,IF(K55&lt;&gt;"","Missed, rescheduled","Overdue"),"Planned"))))</f>
        <v/>
      </c>
      <c r="K55" s="14" t="n"/>
      <c r="L55" s="17">
        <f>IF(A55="","",IF(OR('Start here'!$B$5="",B55='Start here'!$B$5),1,0))</f>
        <v/>
      </c>
    </row>
    <row r="56">
      <c r="A56" s="14" t="n"/>
      <c r="B56" s="14" t="n"/>
      <c r="C56" s="16" t="n"/>
      <c r="D56" s="16" t="n"/>
      <c r="E56" s="14" t="n"/>
      <c r="F56" s="14" t="n"/>
      <c r="G56" s="14" t="n"/>
      <c r="H56" s="14" t="n"/>
      <c r="I56" s="17">
        <f>IF(A56="","",COUNTIF(Findings!$B$2:$B$301,A56)-COUNTIFS(Findings!$B$2:$B$301,A56,Findings!$C$2:$C$301,"&gt;"&amp;'Start here'!$B$4))</f>
        <v/>
      </c>
      <c r="J56" s="17">
        <f>IF(A56="","",IF(AND(D56&lt;&gt;"",D56&lt;='Start here'!$B$4),IF(AND(C56&lt;&gt;"",D56&gt;C56),"Completed late","Completed"),IF(C56="","No planned date",IF(C56&lt;'Start here'!$B$4,IF(K56&lt;&gt;"","Missed, rescheduled","Overdue"),"Planned"))))</f>
        <v/>
      </c>
      <c r="K56" s="14" t="n"/>
      <c r="L56" s="17">
        <f>IF(A56="","",IF(OR('Start here'!$B$5="",B56='Start here'!$B$5),1,0))</f>
        <v/>
      </c>
    </row>
    <row r="57">
      <c r="A57" s="14" t="n"/>
      <c r="B57" s="14" t="n"/>
      <c r="C57" s="16" t="n"/>
      <c r="D57" s="16" t="n"/>
      <c r="E57" s="14" t="n"/>
      <c r="F57" s="14" t="n"/>
      <c r="G57" s="14" t="n"/>
      <c r="H57" s="14" t="n"/>
      <c r="I57" s="17">
        <f>IF(A57="","",COUNTIF(Findings!$B$2:$B$301,A57)-COUNTIFS(Findings!$B$2:$B$301,A57,Findings!$C$2:$C$301,"&gt;"&amp;'Start here'!$B$4))</f>
        <v/>
      </c>
      <c r="J57" s="17">
        <f>IF(A57="","",IF(AND(D57&lt;&gt;"",D57&lt;='Start here'!$B$4),IF(AND(C57&lt;&gt;"",D57&gt;C57),"Completed late","Completed"),IF(C57="","No planned date",IF(C57&lt;'Start here'!$B$4,IF(K57&lt;&gt;"","Missed, rescheduled","Overdue"),"Planned"))))</f>
        <v/>
      </c>
      <c r="K57" s="14" t="n"/>
      <c r="L57" s="17">
        <f>IF(A57="","",IF(OR('Start here'!$B$5="",B57='Start here'!$B$5),1,0))</f>
        <v/>
      </c>
    </row>
    <row r="58">
      <c r="A58" s="14" t="n"/>
      <c r="B58" s="14" t="n"/>
      <c r="C58" s="16" t="n"/>
      <c r="D58" s="16" t="n"/>
      <c r="E58" s="14" t="n"/>
      <c r="F58" s="14" t="n"/>
      <c r="G58" s="14" t="n"/>
      <c r="H58" s="14" t="n"/>
      <c r="I58" s="17">
        <f>IF(A58="","",COUNTIF(Findings!$B$2:$B$301,A58)-COUNTIFS(Findings!$B$2:$B$301,A58,Findings!$C$2:$C$301,"&gt;"&amp;'Start here'!$B$4))</f>
        <v/>
      </c>
      <c r="J58" s="17">
        <f>IF(A58="","",IF(AND(D58&lt;&gt;"",D58&lt;='Start here'!$B$4),IF(AND(C58&lt;&gt;"",D58&gt;C58),"Completed late","Completed"),IF(C58="","No planned date",IF(C58&lt;'Start here'!$B$4,IF(K58&lt;&gt;"","Missed, rescheduled","Overdue"),"Planned"))))</f>
        <v/>
      </c>
      <c r="K58" s="14" t="n"/>
      <c r="L58" s="17">
        <f>IF(A58="","",IF(OR('Start here'!$B$5="",B58='Start here'!$B$5),1,0))</f>
        <v/>
      </c>
    </row>
    <row r="59">
      <c r="A59" s="14" t="n"/>
      <c r="B59" s="14" t="n"/>
      <c r="C59" s="16" t="n"/>
      <c r="D59" s="16" t="n"/>
      <c r="E59" s="14" t="n"/>
      <c r="F59" s="14" t="n"/>
      <c r="G59" s="14" t="n"/>
      <c r="H59" s="14" t="n"/>
      <c r="I59" s="17">
        <f>IF(A59="","",COUNTIF(Findings!$B$2:$B$301,A59)-COUNTIFS(Findings!$B$2:$B$301,A59,Findings!$C$2:$C$301,"&gt;"&amp;'Start here'!$B$4))</f>
        <v/>
      </c>
      <c r="J59" s="17">
        <f>IF(A59="","",IF(AND(D59&lt;&gt;"",D59&lt;='Start here'!$B$4),IF(AND(C59&lt;&gt;"",D59&gt;C59),"Completed late","Completed"),IF(C59="","No planned date",IF(C59&lt;'Start here'!$B$4,IF(K59&lt;&gt;"","Missed, rescheduled","Overdue"),"Planned"))))</f>
        <v/>
      </c>
      <c r="K59" s="14" t="n"/>
      <c r="L59" s="17">
        <f>IF(A59="","",IF(OR('Start here'!$B$5="",B59='Start here'!$B$5),1,0))</f>
        <v/>
      </c>
    </row>
    <row r="60">
      <c r="A60" s="14" t="n"/>
      <c r="B60" s="14" t="n"/>
      <c r="C60" s="16" t="n"/>
      <c r="D60" s="16" t="n"/>
      <c r="E60" s="14" t="n"/>
      <c r="F60" s="14" t="n"/>
      <c r="G60" s="14" t="n"/>
      <c r="H60" s="14" t="n"/>
      <c r="I60" s="17">
        <f>IF(A60="","",COUNTIF(Findings!$B$2:$B$301,A60)-COUNTIFS(Findings!$B$2:$B$301,A60,Findings!$C$2:$C$301,"&gt;"&amp;'Start here'!$B$4))</f>
        <v/>
      </c>
      <c r="J60" s="17">
        <f>IF(A60="","",IF(AND(D60&lt;&gt;"",D60&lt;='Start here'!$B$4),IF(AND(C60&lt;&gt;"",D60&gt;C60),"Completed late","Completed"),IF(C60="","No planned date",IF(C60&lt;'Start here'!$B$4,IF(K60&lt;&gt;"","Missed, rescheduled","Overdue"),"Planned"))))</f>
        <v/>
      </c>
      <c r="K60" s="14" t="n"/>
      <c r="L60" s="17">
        <f>IF(A60="","",IF(OR('Start here'!$B$5="",B60='Start here'!$B$5),1,0))</f>
        <v/>
      </c>
    </row>
    <row r="61">
      <c r="A61" s="14" t="n"/>
      <c r="B61" s="14" t="n"/>
      <c r="C61" s="16" t="n"/>
      <c r="D61" s="16" t="n"/>
      <c r="E61" s="14" t="n"/>
      <c r="F61" s="14" t="n"/>
      <c r="G61" s="14" t="n"/>
      <c r="H61" s="14" t="n"/>
      <c r="I61" s="17">
        <f>IF(A61="","",COUNTIF(Findings!$B$2:$B$301,A61)-COUNTIFS(Findings!$B$2:$B$301,A61,Findings!$C$2:$C$301,"&gt;"&amp;'Start here'!$B$4))</f>
        <v/>
      </c>
      <c r="J61" s="17">
        <f>IF(A61="","",IF(AND(D61&lt;&gt;"",D61&lt;='Start here'!$B$4),IF(AND(C61&lt;&gt;"",D61&gt;C61),"Completed late","Completed"),IF(C61="","No planned date",IF(C61&lt;'Start here'!$B$4,IF(K61&lt;&gt;"","Missed, rescheduled","Overdue"),"Planned"))))</f>
        <v/>
      </c>
      <c r="K61" s="14" t="n"/>
      <c r="L61" s="17">
        <f>IF(A61="","",IF(OR('Start here'!$B$5="",B61='Start here'!$B$5),1,0))</f>
        <v/>
      </c>
    </row>
    <row r="62">
      <c r="A62" s="14" t="n"/>
      <c r="B62" s="14" t="n"/>
      <c r="C62" s="16" t="n"/>
      <c r="D62" s="16" t="n"/>
      <c r="E62" s="14" t="n"/>
      <c r="F62" s="14" t="n"/>
      <c r="G62" s="14" t="n"/>
      <c r="H62" s="14" t="n"/>
      <c r="I62" s="17">
        <f>IF(A62="","",COUNTIF(Findings!$B$2:$B$301,A62)-COUNTIFS(Findings!$B$2:$B$301,A62,Findings!$C$2:$C$301,"&gt;"&amp;'Start here'!$B$4))</f>
        <v/>
      </c>
      <c r="J62" s="17">
        <f>IF(A62="","",IF(AND(D62&lt;&gt;"",D62&lt;='Start here'!$B$4),IF(AND(C62&lt;&gt;"",D62&gt;C62),"Completed late","Completed"),IF(C62="","No planned date",IF(C62&lt;'Start here'!$B$4,IF(K62&lt;&gt;"","Missed, rescheduled","Overdue"),"Planned"))))</f>
        <v/>
      </c>
      <c r="K62" s="14" t="n"/>
      <c r="L62" s="17">
        <f>IF(A62="","",IF(OR('Start here'!$B$5="",B62='Start here'!$B$5),1,0))</f>
        <v/>
      </c>
    </row>
    <row r="63">
      <c r="A63" s="14" t="n"/>
      <c r="B63" s="14" t="n"/>
      <c r="C63" s="16" t="n"/>
      <c r="D63" s="16" t="n"/>
      <c r="E63" s="14" t="n"/>
      <c r="F63" s="14" t="n"/>
      <c r="G63" s="14" t="n"/>
      <c r="H63" s="14" t="n"/>
      <c r="I63" s="17">
        <f>IF(A63="","",COUNTIF(Findings!$B$2:$B$301,A63)-COUNTIFS(Findings!$B$2:$B$301,A63,Findings!$C$2:$C$301,"&gt;"&amp;'Start here'!$B$4))</f>
        <v/>
      </c>
      <c r="J63" s="17">
        <f>IF(A63="","",IF(AND(D63&lt;&gt;"",D63&lt;='Start here'!$B$4),IF(AND(C63&lt;&gt;"",D63&gt;C63),"Completed late","Completed"),IF(C63="","No planned date",IF(C63&lt;'Start here'!$B$4,IF(K63&lt;&gt;"","Missed, rescheduled","Overdue"),"Planned"))))</f>
        <v/>
      </c>
      <c r="K63" s="14" t="n"/>
      <c r="L63" s="17">
        <f>IF(A63="","",IF(OR('Start here'!$B$5="",B63='Start here'!$B$5),1,0))</f>
        <v/>
      </c>
    </row>
    <row r="64">
      <c r="A64" s="14" t="n"/>
      <c r="B64" s="14" t="n"/>
      <c r="C64" s="16" t="n"/>
      <c r="D64" s="16" t="n"/>
      <c r="E64" s="14" t="n"/>
      <c r="F64" s="14" t="n"/>
      <c r="G64" s="14" t="n"/>
      <c r="H64" s="14" t="n"/>
      <c r="I64" s="17">
        <f>IF(A64="","",COUNTIF(Findings!$B$2:$B$301,A64)-COUNTIFS(Findings!$B$2:$B$301,A64,Findings!$C$2:$C$301,"&gt;"&amp;'Start here'!$B$4))</f>
        <v/>
      </c>
      <c r="J64" s="17">
        <f>IF(A64="","",IF(AND(D64&lt;&gt;"",D64&lt;='Start here'!$B$4),IF(AND(C64&lt;&gt;"",D64&gt;C64),"Completed late","Completed"),IF(C64="","No planned date",IF(C64&lt;'Start here'!$B$4,IF(K64&lt;&gt;"","Missed, rescheduled","Overdue"),"Planned"))))</f>
        <v/>
      </c>
      <c r="K64" s="14" t="n"/>
      <c r="L64" s="17">
        <f>IF(A64="","",IF(OR('Start here'!$B$5="",B64='Start here'!$B$5),1,0))</f>
        <v/>
      </c>
    </row>
    <row r="65">
      <c r="A65" s="14" t="n"/>
      <c r="B65" s="14" t="n"/>
      <c r="C65" s="16" t="n"/>
      <c r="D65" s="16" t="n"/>
      <c r="E65" s="14" t="n"/>
      <c r="F65" s="14" t="n"/>
      <c r="G65" s="14" t="n"/>
      <c r="H65" s="14" t="n"/>
      <c r="I65" s="17">
        <f>IF(A65="","",COUNTIF(Findings!$B$2:$B$301,A65)-COUNTIFS(Findings!$B$2:$B$301,A65,Findings!$C$2:$C$301,"&gt;"&amp;'Start here'!$B$4))</f>
        <v/>
      </c>
      <c r="J65" s="17">
        <f>IF(A65="","",IF(AND(D65&lt;&gt;"",D65&lt;='Start here'!$B$4),IF(AND(C65&lt;&gt;"",D65&gt;C65),"Completed late","Completed"),IF(C65="","No planned date",IF(C65&lt;'Start here'!$B$4,IF(K65&lt;&gt;"","Missed, rescheduled","Overdue"),"Planned"))))</f>
        <v/>
      </c>
      <c r="K65" s="14" t="n"/>
      <c r="L65" s="17">
        <f>IF(A65="","",IF(OR('Start here'!$B$5="",B65='Start here'!$B$5),1,0))</f>
        <v/>
      </c>
    </row>
    <row r="66">
      <c r="A66" s="14" t="n"/>
      <c r="B66" s="14" t="n"/>
      <c r="C66" s="16" t="n"/>
      <c r="D66" s="16" t="n"/>
      <c r="E66" s="14" t="n"/>
      <c r="F66" s="14" t="n"/>
      <c r="G66" s="14" t="n"/>
      <c r="H66" s="14" t="n"/>
      <c r="I66" s="17">
        <f>IF(A66="","",COUNTIF(Findings!$B$2:$B$301,A66)-COUNTIFS(Findings!$B$2:$B$301,A66,Findings!$C$2:$C$301,"&gt;"&amp;'Start here'!$B$4))</f>
        <v/>
      </c>
      <c r="J66" s="17">
        <f>IF(A66="","",IF(AND(D66&lt;&gt;"",D66&lt;='Start here'!$B$4),IF(AND(C66&lt;&gt;"",D66&gt;C66),"Completed late","Completed"),IF(C66="","No planned date",IF(C66&lt;'Start here'!$B$4,IF(K66&lt;&gt;"","Missed, rescheduled","Overdue"),"Planned"))))</f>
        <v/>
      </c>
      <c r="K66" s="14" t="n"/>
      <c r="L66" s="17">
        <f>IF(A66="","",IF(OR('Start here'!$B$5="",B66='Start here'!$B$5),1,0))</f>
        <v/>
      </c>
    </row>
    <row r="67">
      <c r="A67" s="14" t="n"/>
      <c r="B67" s="14" t="n"/>
      <c r="C67" s="16" t="n"/>
      <c r="D67" s="16" t="n"/>
      <c r="E67" s="14" t="n"/>
      <c r="F67" s="14" t="n"/>
      <c r="G67" s="14" t="n"/>
      <c r="H67" s="14" t="n"/>
      <c r="I67" s="17">
        <f>IF(A67="","",COUNTIF(Findings!$B$2:$B$301,A67)-COUNTIFS(Findings!$B$2:$B$301,A67,Findings!$C$2:$C$301,"&gt;"&amp;'Start here'!$B$4))</f>
        <v/>
      </c>
      <c r="J67" s="17">
        <f>IF(A67="","",IF(AND(D67&lt;&gt;"",D67&lt;='Start here'!$B$4),IF(AND(C67&lt;&gt;"",D67&gt;C67),"Completed late","Completed"),IF(C67="","No planned date",IF(C67&lt;'Start here'!$B$4,IF(K67&lt;&gt;"","Missed, rescheduled","Overdue"),"Planned"))))</f>
        <v/>
      </c>
      <c r="K67" s="14" t="n"/>
      <c r="L67" s="17">
        <f>IF(A67="","",IF(OR('Start here'!$B$5="",B67='Start here'!$B$5),1,0))</f>
        <v/>
      </c>
    </row>
    <row r="68">
      <c r="A68" s="14" t="n"/>
      <c r="B68" s="14" t="n"/>
      <c r="C68" s="16" t="n"/>
      <c r="D68" s="16" t="n"/>
      <c r="E68" s="14" t="n"/>
      <c r="F68" s="14" t="n"/>
      <c r="G68" s="14" t="n"/>
      <c r="H68" s="14" t="n"/>
      <c r="I68" s="17">
        <f>IF(A68="","",COUNTIF(Findings!$B$2:$B$301,A68)-COUNTIFS(Findings!$B$2:$B$301,A68,Findings!$C$2:$C$301,"&gt;"&amp;'Start here'!$B$4))</f>
        <v/>
      </c>
      <c r="J68" s="17">
        <f>IF(A68="","",IF(AND(D68&lt;&gt;"",D68&lt;='Start here'!$B$4),IF(AND(C68&lt;&gt;"",D68&gt;C68),"Completed late","Completed"),IF(C68="","No planned date",IF(C68&lt;'Start here'!$B$4,IF(K68&lt;&gt;"","Missed, rescheduled","Overdue"),"Planned"))))</f>
        <v/>
      </c>
      <c r="K68" s="14" t="n"/>
      <c r="L68" s="17">
        <f>IF(A68="","",IF(OR('Start here'!$B$5="",B68='Start here'!$B$5),1,0))</f>
        <v/>
      </c>
    </row>
    <row r="69">
      <c r="A69" s="14" t="n"/>
      <c r="B69" s="14" t="n"/>
      <c r="C69" s="16" t="n"/>
      <c r="D69" s="16" t="n"/>
      <c r="E69" s="14" t="n"/>
      <c r="F69" s="14" t="n"/>
      <c r="G69" s="14" t="n"/>
      <c r="H69" s="14" t="n"/>
      <c r="I69" s="17">
        <f>IF(A69="","",COUNTIF(Findings!$B$2:$B$301,A69)-COUNTIFS(Findings!$B$2:$B$301,A69,Findings!$C$2:$C$301,"&gt;"&amp;'Start here'!$B$4))</f>
        <v/>
      </c>
      <c r="J69" s="17">
        <f>IF(A69="","",IF(AND(D69&lt;&gt;"",D69&lt;='Start here'!$B$4),IF(AND(C69&lt;&gt;"",D69&gt;C69),"Completed late","Completed"),IF(C69="","No planned date",IF(C69&lt;'Start here'!$B$4,IF(K69&lt;&gt;"","Missed, rescheduled","Overdue"),"Planned"))))</f>
        <v/>
      </c>
      <c r="K69" s="14" t="n"/>
      <c r="L69" s="17">
        <f>IF(A69="","",IF(OR('Start here'!$B$5="",B69='Start here'!$B$5),1,0))</f>
        <v/>
      </c>
    </row>
    <row r="70">
      <c r="A70" s="14" t="n"/>
      <c r="B70" s="14" t="n"/>
      <c r="C70" s="16" t="n"/>
      <c r="D70" s="16" t="n"/>
      <c r="E70" s="14" t="n"/>
      <c r="F70" s="14" t="n"/>
      <c r="G70" s="14" t="n"/>
      <c r="H70" s="14" t="n"/>
      <c r="I70" s="17">
        <f>IF(A70="","",COUNTIF(Findings!$B$2:$B$301,A70)-COUNTIFS(Findings!$B$2:$B$301,A70,Findings!$C$2:$C$301,"&gt;"&amp;'Start here'!$B$4))</f>
        <v/>
      </c>
      <c r="J70" s="17">
        <f>IF(A70="","",IF(AND(D70&lt;&gt;"",D70&lt;='Start here'!$B$4),IF(AND(C70&lt;&gt;"",D70&gt;C70),"Completed late","Completed"),IF(C70="","No planned date",IF(C70&lt;'Start here'!$B$4,IF(K70&lt;&gt;"","Missed, rescheduled","Overdue"),"Planned"))))</f>
        <v/>
      </c>
      <c r="K70" s="14" t="n"/>
      <c r="L70" s="17">
        <f>IF(A70="","",IF(OR('Start here'!$B$5="",B70='Start here'!$B$5),1,0))</f>
        <v/>
      </c>
    </row>
    <row r="71">
      <c r="A71" s="14" t="n"/>
      <c r="B71" s="14" t="n"/>
      <c r="C71" s="16" t="n"/>
      <c r="D71" s="16" t="n"/>
      <c r="E71" s="14" t="n"/>
      <c r="F71" s="14" t="n"/>
      <c r="G71" s="14" t="n"/>
      <c r="H71" s="14" t="n"/>
      <c r="I71" s="17">
        <f>IF(A71="","",COUNTIF(Findings!$B$2:$B$301,A71)-COUNTIFS(Findings!$B$2:$B$301,A71,Findings!$C$2:$C$301,"&gt;"&amp;'Start here'!$B$4))</f>
        <v/>
      </c>
      <c r="J71" s="17">
        <f>IF(A71="","",IF(AND(D71&lt;&gt;"",D71&lt;='Start here'!$B$4),IF(AND(C71&lt;&gt;"",D71&gt;C71),"Completed late","Completed"),IF(C71="","No planned date",IF(C71&lt;'Start here'!$B$4,IF(K71&lt;&gt;"","Missed, rescheduled","Overdue"),"Planned"))))</f>
        <v/>
      </c>
      <c r="K71" s="14" t="n"/>
      <c r="L71" s="17">
        <f>IF(A71="","",IF(OR('Start here'!$B$5="",B71='Start here'!$B$5),1,0))</f>
        <v/>
      </c>
    </row>
    <row r="72">
      <c r="A72" s="14" t="n"/>
      <c r="B72" s="14" t="n"/>
      <c r="C72" s="16" t="n"/>
      <c r="D72" s="16" t="n"/>
      <c r="E72" s="14" t="n"/>
      <c r="F72" s="14" t="n"/>
      <c r="G72" s="14" t="n"/>
      <c r="H72" s="14" t="n"/>
      <c r="I72" s="17">
        <f>IF(A72="","",COUNTIF(Findings!$B$2:$B$301,A72)-COUNTIFS(Findings!$B$2:$B$301,A72,Findings!$C$2:$C$301,"&gt;"&amp;'Start here'!$B$4))</f>
        <v/>
      </c>
      <c r="J72" s="17">
        <f>IF(A72="","",IF(AND(D72&lt;&gt;"",D72&lt;='Start here'!$B$4),IF(AND(C72&lt;&gt;"",D72&gt;C72),"Completed late","Completed"),IF(C72="","No planned date",IF(C72&lt;'Start here'!$B$4,IF(K72&lt;&gt;"","Missed, rescheduled","Overdue"),"Planned"))))</f>
        <v/>
      </c>
      <c r="K72" s="14" t="n"/>
      <c r="L72" s="17">
        <f>IF(A72="","",IF(OR('Start here'!$B$5="",B72='Start here'!$B$5),1,0))</f>
        <v/>
      </c>
    </row>
    <row r="73">
      <c r="A73" s="14" t="n"/>
      <c r="B73" s="14" t="n"/>
      <c r="C73" s="16" t="n"/>
      <c r="D73" s="16" t="n"/>
      <c r="E73" s="14" t="n"/>
      <c r="F73" s="14" t="n"/>
      <c r="G73" s="14" t="n"/>
      <c r="H73" s="14" t="n"/>
      <c r="I73" s="17">
        <f>IF(A73="","",COUNTIF(Findings!$B$2:$B$301,A73)-COUNTIFS(Findings!$B$2:$B$301,A73,Findings!$C$2:$C$301,"&gt;"&amp;'Start here'!$B$4))</f>
        <v/>
      </c>
      <c r="J73" s="17">
        <f>IF(A73="","",IF(AND(D73&lt;&gt;"",D73&lt;='Start here'!$B$4),IF(AND(C73&lt;&gt;"",D73&gt;C73),"Completed late","Completed"),IF(C73="","No planned date",IF(C73&lt;'Start here'!$B$4,IF(K73&lt;&gt;"","Missed, rescheduled","Overdue"),"Planned"))))</f>
        <v/>
      </c>
      <c r="K73" s="14" t="n"/>
      <c r="L73" s="17">
        <f>IF(A73="","",IF(OR('Start here'!$B$5="",B73='Start here'!$B$5),1,0))</f>
        <v/>
      </c>
    </row>
    <row r="74">
      <c r="A74" s="14" t="n"/>
      <c r="B74" s="14" t="n"/>
      <c r="C74" s="16" t="n"/>
      <c r="D74" s="16" t="n"/>
      <c r="E74" s="14" t="n"/>
      <c r="F74" s="14" t="n"/>
      <c r="G74" s="14" t="n"/>
      <c r="H74" s="14" t="n"/>
      <c r="I74" s="17">
        <f>IF(A74="","",COUNTIF(Findings!$B$2:$B$301,A74)-COUNTIFS(Findings!$B$2:$B$301,A74,Findings!$C$2:$C$301,"&gt;"&amp;'Start here'!$B$4))</f>
        <v/>
      </c>
      <c r="J74" s="17">
        <f>IF(A74="","",IF(AND(D74&lt;&gt;"",D74&lt;='Start here'!$B$4),IF(AND(C74&lt;&gt;"",D74&gt;C74),"Completed late","Completed"),IF(C74="","No planned date",IF(C74&lt;'Start here'!$B$4,IF(K74&lt;&gt;"","Missed, rescheduled","Overdue"),"Planned"))))</f>
        <v/>
      </c>
      <c r="K74" s="14" t="n"/>
      <c r="L74" s="17">
        <f>IF(A74="","",IF(OR('Start here'!$B$5="",B74='Start here'!$B$5),1,0))</f>
        <v/>
      </c>
    </row>
    <row r="75">
      <c r="A75" s="14" t="n"/>
      <c r="B75" s="14" t="n"/>
      <c r="C75" s="16" t="n"/>
      <c r="D75" s="16" t="n"/>
      <c r="E75" s="14" t="n"/>
      <c r="F75" s="14" t="n"/>
      <c r="G75" s="14" t="n"/>
      <c r="H75" s="14" t="n"/>
      <c r="I75" s="17">
        <f>IF(A75="","",COUNTIF(Findings!$B$2:$B$301,A75)-COUNTIFS(Findings!$B$2:$B$301,A75,Findings!$C$2:$C$301,"&gt;"&amp;'Start here'!$B$4))</f>
        <v/>
      </c>
      <c r="J75" s="17">
        <f>IF(A75="","",IF(AND(D75&lt;&gt;"",D75&lt;='Start here'!$B$4),IF(AND(C75&lt;&gt;"",D75&gt;C75),"Completed late","Completed"),IF(C75="","No planned date",IF(C75&lt;'Start here'!$B$4,IF(K75&lt;&gt;"","Missed, rescheduled","Overdue"),"Planned"))))</f>
        <v/>
      </c>
      <c r="K75" s="14" t="n"/>
      <c r="L75" s="17">
        <f>IF(A75="","",IF(OR('Start here'!$B$5="",B75='Start here'!$B$5),1,0))</f>
        <v/>
      </c>
    </row>
    <row r="76">
      <c r="A76" s="14" t="n"/>
      <c r="B76" s="14" t="n"/>
      <c r="C76" s="16" t="n"/>
      <c r="D76" s="16" t="n"/>
      <c r="E76" s="14" t="n"/>
      <c r="F76" s="14" t="n"/>
      <c r="G76" s="14" t="n"/>
      <c r="H76" s="14" t="n"/>
      <c r="I76" s="17">
        <f>IF(A76="","",COUNTIF(Findings!$B$2:$B$301,A76)-COUNTIFS(Findings!$B$2:$B$301,A76,Findings!$C$2:$C$301,"&gt;"&amp;'Start here'!$B$4))</f>
        <v/>
      </c>
      <c r="J76" s="17">
        <f>IF(A76="","",IF(AND(D76&lt;&gt;"",D76&lt;='Start here'!$B$4),IF(AND(C76&lt;&gt;"",D76&gt;C76),"Completed late","Completed"),IF(C76="","No planned date",IF(C76&lt;'Start here'!$B$4,IF(K76&lt;&gt;"","Missed, rescheduled","Overdue"),"Planned"))))</f>
        <v/>
      </c>
      <c r="K76" s="14" t="n"/>
      <c r="L76" s="17">
        <f>IF(A76="","",IF(OR('Start here'!$B$5="",B76='Start here'!$B$5),1,0))</f>
        <v/>
      </c>
    </row>
    <row r="77">
      <c r="A77" s="14" t="n"/>
      <c r="B77" s="14" t="n"/>
      <c r="C77" s="16" t="n"/>
      <c r="D77" s="16" t="n"/>
      <c r="E77" s="14" t="n"/>
      <c r="F77" s="14" t="n"/>
      <c r="G77" s="14" t="n"/>
      <c r="H77" s="14" t="n"/>
      <c r="I77" s="17">
        <f>IF(A77="","",COUNTIF(Findings!$B$2:$B$301,A77)-COUNTIFS(Findings!$B$2:$B$301,A77,Findings!$C$2:$C$301,"&gt;"&amp;'Start here'!$B$4))</f>
        <v/>
      </c>
      <c r="J77" s="17">
        <f>IF(A77="","",IF(AND(D77&lt;&gt;"",D77&lt;='Start here'!$B$4),IF(AND(C77&lt;&gt;"",D77&gt;C77),"Completed late","Completed"),IF(C77="","No planned date",IF(C77&lt;'Start here'!$B$4,IF(K77&lt;&gt;"","Missed, rescheduled","Overdue"),"Planned"))))</f>
        <v/>
      </c>
      <c r="K77" s="14" t="n"/>
      <c r="L77" s="17">
        <f>IF(A77="","",IF(OR('Start here'!$B$5="",B77='Start here'!$B$5),1,0))</f>
        <v/>
      </c>
    </row>
    <row r="78">
      <c r="A78" s="14" t="n"/>
      <c r="B78" s="14" t="n"/>
      <c r="C78" s="16" t="n"/>
      <c r="D78" s="16" t="n"/>
      <c r="E78" s="14" t="n"/>
      <c r="F78" s="14" t="n"/>
      <c r="G78" s="14" t="n"/>
      <c r="H78" s="14" t="n"/>
      <c r="I78" s="17">
        <f>IF(A78="","",COUNTIF(Findings!$B$2:$B$301,A78)-COUNTIFS(Findings!$B$2:$B$301,A78,Findings!$C$2:$C$301,"&gt;"&amp;'Start here'!$B$4))</f>
        <v/>
      </c>
      <c r="J78" s="17">
        <f>IF(A78="","",IF(AND(D78&lt;&gt;"",D78&lt;='Start here'!$B$4),IF(AND(C78&lt;&gt;"",D78&gt;C78),"Completed late","Completed"),IF(C78="","No planned date",IF(C78&lt;'Start here'!$B$4,IF(K78&lt;&gt;"","Missed, rescheduled","Overdue"),"Planned"))))</f>
        <v/>
      </c>
      <c r="K78" s="14" t="n"/>
      <c r="L78" s="17">
        <f>IF(A78="","",IF(OR('Start here'!$B$5="",B78='Start here'!$B$5),1,0))</f>
        <v/>
      </c>
    </row>
    <row r="79">
      <c r="A79" s="14" t="n"/>
      <c r="B79" s="14" t="n"/>
      <c r="C79" s="16" t="n"/>
      <c r="D79" s="16" t="n"/>
      <c r="E79" s="14" t="n"/>
      <c r="F79" s="14" t="n"/>
      <c r="G79" s="14" t="n"/>
      <c r="H79" s="14" t="n"/>
      <c r="I79" s="17">
        <f>IF(A79="","",COUNTIF(Findings!$B$2:$B$301,A79)-COUNTIFS(Findings!$B$2:$B$301,A79,Findings!$C$2:$C$301,"&gt;"&amp;'Start here'!$B$4))</f>
        <v/>
      </c>
      <c r="J79" s="17">
        <f>IF(A79="","",IF(AND(D79&lt;&gt;"",D79&lt;='Start here'!$B$4),IF(AND(C79&lt;&gt;"",D79&gt;C79),"Completed late","Completed"),IF(C79="","No planned date",IF(C79&lt;'Start here'!$B$4,IF(K79&lt;&gt;"","Missed, rescheduled","Overdue"),"Planned"))))</f>
        <v/>
      </c>
      <c r="K79" s="14" t="n"/>
      <c r="L79" s="17">
        <f>IF(A79="","",IF(OR('Start here'!$B$5="",B79='Start here'!$B$5),1,0))</f>
        <v/>
      </c>
    </row>
    <row r="80">
      <c r="A80" s="14" t="n"/>
      <c r="B80" s="14" t="n"/>
      <c r="C80" s="16" t="n"/>
      <c r="D80" s="16" t="n"/>
      <c r="E80" s="14" t="n"/>
      <c r="F80" s="14" t="n"/>
      <c r="G80" s="14" t="n"/>
      <c r="H80" s="14" t="n"/>
      <c r="I80" s="17">
        <f>IF(A80="","",COUNTIF(Findings!$B$2:$B$301,A80)-COUNTIFS(Findings!$B$2:$B$301,A80,Findings!$C$2:$C$301,"&gt;"&amp;'Start here'!$B$4))</f>
        <v/>
      </c>
      <c r="J80" s="17">
        <f>IF(A80="","",IF(AND(D80&lt;&gt;"",D80&lt;='Start here'!$B$4),IF(AND(C80&lt;&gt;"",D80&gt;C80),"Completed late","Completed"),IF(C80="","No planned date",IF(C80&lt;'Start here'!$B$4,IF(K80&lt;&gt;"","Missed, rescheduled","Overdue"),"Planned"))))</f>
        <v/>
      </c>
      <c r="K80" s="14" t="n"/>
      <c r="L80" s="17">
        <f>IF(A80="","",IF(OR('Start here'!$B$5="",B80='Start here'!$B$5),1,0))</f>
        <v/>
      </c>
    </row>
    <row r="81">
      <c r="A81" s="14" t="n"/>
      <c r="B81" s="14" t="n"/>
      <c r="C81" s="16" t="n"/>
      <c r="D81" s="16" t="n"/>
      <c r="E81" s="14" t="n"/>
      <c r="F81" s="14" t="n"/>
      <c r="G81" s="14" t="n"/>
      <c r="H81" s="14" t="n"/>
      <c r="I81" s="17">
        <f>IF(A81="","",COUNTIF(Findings!$B$2:$B$301,A81)-COUNTIFS(Findings!$B$2:$B$301,A81,Findings!$C$2:$C$301,"&gt;"&amp;'Start here'!$B$4))</f>
        <v/>
      </c>
      <c r="J81" s="17">
        <f>IF(A81="","",IF(AND(D81&lt;&gt;"",D81&lt;='Start here'!$B$4),IF(AND(C81&lt;&gt;"",D81&gt;C81),"Completed late","Completed"),IF(C81="","No planned date",IF(C81&lt;'Start here'!$B$4,IF(K81&lt;&gt;"","Missed, rescheduled","Overdue"),"Planned"))))</f>
        <v/>
      </c>
      <c r="K81" s="14" t="n"/>
      <c r="L81" s="17">
        <f>IF(A81="","",IF(OR('Start here'!$B$5="",B81='Start here'!$B$5),1,0))</f>
        <v/>
      </c>
    </row>
    <row r="82">
      <c r="A82" s="14" t="n"/>
      <c r="B82" s="14" t="n"/>
      <c r="C82" s="16" t="n"/>
      <c r="D82" s="16" t="n"/>
      <c r="E82" s="14" t="n"/>
      <c r="F82" s="14" t="n"/>
      <c r="G82" s="14" t="n"/>
      <c r="H82" s="14" t="n"/>
      <c r="I82" s="17">
        <f>IF(A82="","",COUNTIF(Findings!$B$2:$B$301,A82)-COUNTIFS(Findings!$B$2:$B$301,A82,Findings!$C$2:$C$301,"&gt;"&amp;'Start here'!$B$4))</f>
        <v/>
      </c>
      <c r="J82" s="17">
        <f>IF(A82="","",IF(AND(D82&lt;&gt;"",D82&lt;='Start here'!$B$4),IF(AND(C82&lt;&gt;"",D82&gt;C82),"Completed late","Completed"),IF(C82="","No planned date",IF(C82&lt;'Start here'!$B$4,IF(K82&lt;&gt;"","Missed, rescheduled","Overdue"),"Planned"))))</f>
        <v/>
      </c>
      <c r="K82" s="14" t="n"/>
      <c r="L82" s="17">
        <f>IF(A82="","",IF(OR('Start here'!$B$5="",B82='Start here'!$B$5),1,0))</f>
        <v/>
      </c>
    </row>
    <row r="83">
      <c r="A83" s="14" t="n"/>
      <c r="B83" s="14" t="n"/>
      <c r="C83" s="16" t="n"/>
      <c r="D83" s="16" t="n"/>
      <c r="E83" s="14" t="n"/>
      <c r="F83" s="14" t="n"/>
      <c r="G83" s="14" t="n"/>
      <c r="H83" s="14" t="n"/>
      <c r="I83" s="17">
        <f>IF(A83="","",COUNTIF(Findings!$B$2:$B$301,A83)-COUNTIFS(Findings!$B$2:$B$301,A83,Findings!$C$2:$C$301,"&gt;"&amp;'Start here'!$B$4))</f>
        <v/>
      </c>
      <c r="J83" s="17">
        <f>IF(A83="","",IF(AND(D83&lt;&gt;"",D83&lt;='Start here'!$B$4),IF(AND(C83&lt;&gt;"",D83&gt;C83),"Completed late","Completed"),IF(C83="","No planned date",IF(C83&lt;'Start here'!$B$4,IF(K83&lt;&gt;"","Missed, rescheduled","Overdue"),"Planned"))))</f>
        <v/>
      </c>
      <c r="K83" s="14" t="n"/>
      <c r="L83" s="17">
        <f>IF(A83="","",IF(OR('Start here'!$B$5="",B83='Start here'!$B$5),1,0))</f>
        <v/>
      </c>
    </row>
    <row r="84">
      <c r="A84" s="14" t="n"/>
      <c r="B84" s="14" t="n"/>
      <c r="C84" s="16" t="n"/>
      <c r="D84" s="16" t="n"/>
      <c r="E84" s="14" t="n"/>
      <c r="F84" s="14" t="n"/>
      <c r="G84" s="14" t="n"/>
      <c r="H84" s="14" t="n"/>
      <c r="I84" s="17">
        <f>IF(A84="","",COUNTIF(Findings!$B$2:$B$301,A84)-COUNTIFS(Findings!$B$2:$B$301,A84,Findings!$C$2:$C$301,"&gt;"&amp;'Start here'!$B$4))</f>
        <v/>
      </c>
      <c r="J84" s="17">
        <f>IF(A84="","",IF(AND(D84&lt;&gt;"",D84&lt;='Start here'!$B$4),IF(AND(C84&lt;&gt;"",D84&gt;C84),"Completed late","Completed"),IF(C84="","No planned date",IF(C84&lt;'Start here'!$B$4,IF(K84&lt;&gt;"","Missed, rescheduled","Overdue"),"Planned"))))</f>
        <v/>
      </c>
      <c r="K84" s="14" t="n"/>
      <c r="L84" s="17">
        <f>IF(A84="","",IF(OR('Start here'!$B$5="",B84='Start here'!$B$5),1,0))</f>
        <v/>
      </c>
    </row>
    <row r="85">
      <c r="A85" s="14" t="n"/>
      <c r="B85" s="14" t="n"/>
      <c r="C85" s="16" t="n"/>
      <c r="D85" s="16" t="n"/>
      <c r="E85" s="14" t="n"/>
      <c r="F85" s="14" t="n"/>
      <c r="G85" s="14" t="n"/>
      <c r="H85" s="14" t="n"/>
      <c r="I85" s="17">
        <f>IF(A85="","",COUNTIF(Findings!$B$2:$B$301,A85)-COUNTIFS(Findings!$B$2:$B$301,A85,Findings!$C$2:$C$301,"&gt;"&amp;'Start here'!$B$4))</f>
        <v/>
      </c>
      <c r="J85" s="17">
        <f>IF(A85="","",IF(AND(D85&lt;&gt;"",D85&lt;='Start here'!$B$4),IF(AND(C85&lt;&gt;"",D85&gt;C85),"Completed late","Completed"),IF(C85="","No planned date",IF(C85&lt;'Start here'!$B$4,IF(K85&lt;&gt;"","Missed, rescheduled","Overdue"),"Planned"))))</f>
        <v/>
      </c>
      <c r="K85" s="14" t="n"/>
      <c r="L85" s="17">
        <f>IF(A85="","",IF(OR('Start here'!$B$5="",B85='Start here'!$B$5),1,0))</f>
        <v/>
      </c>
    </row>
    <row r="86">
      <c r="A86" s="14" t="n"/>
      <c r="B86" s="14" t="n"/>
      <c r="C86" s="16" t="n"/>
      <c r="D86" s="16" t="n"/>
      <c r="E86" s="14" t="n"/>
      <c r="F86" s="14" t="n"/>
      <c r="G86" s="14" t="n"/>
      <c r="H86" s="14" t="n"/>
      <c r="I86" s="17">
        <f>IF(A86="","",COUNTIF(Findings!$B$2:$B$301,A86)-COUNTIFS(Findings!$B$2:$B$301,A86,Findings!$C$2:$C$301,"&gt;"&amp;'Start here'!$B$4))</f>
        <v/>
      </c>
      <c r="J86" s="17">
        <f>IF(A86="","",IF(AND(D86&lt;&gt;"",D86&lt;='Start here'!$B$4),IF(AND(C86&lt;&gt;"",D86&gt;C86),"Completed late","Completed"),IF(C86="","No planned date",IF(C86&lt;'Start here'!$B$4,IF(K86&lt;&gt;"","Missed, rescheduled","Overdue"),"Planned"))))</f>
        <v/>
      </c>
      <c r="K86" s="14" t="n"/>
      <c r="L86" s="17">
        <f>IF(A86="","",IF(OR('Start here'!$B$5="",B86='Start here'!$B$5),1,0))</f>
        <v/>
      </c>
    </row>
    <row r="87">
      <c r="A87" s="14" t="n"/>
      <c r="B87" s="14" t="n"/>
      <c r="C87" s="16" t="n"/>
      <c r="D87" s="16" t="n"/>
      <c r="E87" s="14" t="n"/>
      <c r="F87" s="14" t="n"/>
      <c r="G87" s="14" t="n"/>
      <c r="H87" s="14" t="n"/>
      <c r="I87" s="17">
        <f>IF(A87="","",COUNTIF(Findings!$B$2:$B$301,A87)-COUNTIFS(Findings!$B$2:$B$301,A87,Findings!$C$2:$C$301,"&gt;"&amp;'Start here'!$B$4))</f>
        <v/>
      </c>
      <c r="J87" s="17">
        <f>IF(A87="","",IF(AND(D87&lt;&gt;"",D87&lt;='Start here'!$B$4),IF(AND(C87&lt;&gt;"",D87&gt;C87),"Completed late","Completed"),IF(C87="","No planned date",IF(C87&lt;'Start here'!$B$4,IF(K87&lt;&gt;"","Missed, rescheduled","Overdue"),"Planned"))))</f>
        <v/>
      </c>
      <c r="K87" s="14" t="n"/>
      <c r="L87" s="17">
        <f>IF(A87="","",IF(OR('Start here'!$B$5="",B87='Start here'!$B$5),1,0))</f>
        <v/>
      </c>
    </row>
    <row r="88">
      <c r="A88" s="14" t="n"/>
      <c r="B88" s="14" t="n"/>
      <c r="C88" s="16" t="n"/>
      <c r="D88" s="16" t="n"/>
      <c r="E88" s="14" t="n"/>
      <c r="F88" s="14" t="n"/>
      <c r="G88" s="14" t="n"/>
      <c r="H88" s="14" t="n"/>
      <c r="I88" s="17">
        <f>IF(A88="","",COUNTIF(Findings!$B$2:$B$301,A88)-COUNTIFS(Findings!$B$2:$B$301,A88,Findings!$C$2:$C$301,"&gt;"&amp;'Start here'!$B$4))</f>
        <v/>
      </c>
      <c r="J88" s="17">
        <f>IF(A88="","",IF(AND(D88&lt;&gt;"",D88&lt;='Start here'!$B$4),IF(AND(C88&lt;&gt;"",D88&gt;C88),"Completed late","Completed"),IF(C88="","No planned date",IF(C88&lt;'Start here'!$B$4,IF(K88&lt;&gt;"","Missed, rescheduled","Overdue"),"Planned"))))</f>
        <v/>
      </c>
      <c r="K88" s="14" t="n"/>
      <c r="L88" s="17">
        <f>IF(A88="","",IF(OR('Start here'!$B$5="",B88='Start here'!$B$5),1,0))</f>
        <v/>
      </c>
    </row>
    <row r="89">
      <c r="A89" s="14" t="n"/>
      <c r="B89" s="14" t="n"/>
      <c r="C89" s="16" t="n"/>
      <c r="D89" s="16" t="n"/>
      <c r="E89" s="14" t="n"/>
      <c r="F89" s="14" t="n"/>
      <c r="G89" s="14" t="n"/>
      <c r="H89" s="14" t="n"/>
      <c r="I89" s="17">
        <f>IF(A89="","",COUNTIF(Findings!$B$2:$B$301,A89)-COUNTIFS(Findings!$B$2:$B$301,A89,Findings!$C$2:$C$301,"&gt;"&amp;'Start here'!$B$4))</f>
        <v/>
      </c>
      <c r="J89" s="17">
        <f>IF(A89="","",IF(AND(D89&lt;&gt;"",D89&lt;='Start here'!$B$4),IF(AND(C89&lt;&gt;"",D89&gt;C89),"Completed late","Completed"),IF(C89="","No planned date",IF(C89&lt;'Start here'!$B$4,IF(K89&lt;&gt;"","Missed, rescheduled","Overdue"),"Planned"))))</f>
        <v/>
      </c>
      <c r="K89" s="14" t="n"/>
      <c r="L89" s="17">
        <f>IF(A89="","",IF(OR('Start here'!$B$5="",B89='Start here'!$B$5),1,0))</f>
        <v/>
      </c>
    </row>
    <row r="90">
      <c r="A90" s="14" t="n"/>
      <c r="B90" s="14" t="n"/>
      <c r="C90" s="16" t="n"/>
      <c r="D90" s="16" t="n"/>
      <c r="E90" s="14" t="n"/>
      <c r="F90" s="14" t="n"/>
      <c r="G90" s="14" t="n"/>
      <c r="H90" s="14" t="n"/>
      <c r="I90" s="17">
        <f>IF(A90="","",COUNTIF(Findings!$B$2:$B$301,A90)-COUNTIFS(Findings!$B$2:$B$301,A90,Findings!$C$2:$C$301,"&gt;"&amp;'Start here'!$B$4))</f>
        <v/>
      </c>
      <c r="J90" s="17">
        <f>IF(A90="","",IF(AND(D90&lt;&gt;"",D90&lt;='Start here'!$B$4),IF(AND(C90&lt;&gt;"",D90&gt;C90),"Completed late","Completed"),IF(C90="","No planned date",IF(C90&lt;'Start here'!$B$4,IF(K90&lt;&gt;"","Missed, rescheduled","Overdue"),"Planned"))))</f>
        <v/>
      </c>
      <c r="K90" s="14" t="n"/>
      <c r="L90" s="17">
        <f>IF(A90="","",IF(OR('Start here'!$B$5="",B90='Start here'!$B$5),1,0))</f>
        <v/>
      </c>
    </row>
    <row r="91">
      <c r="A91" s="14" t="n"/>
      <c r="B91" s="14" t="n"/>
      <c r="C91" s="16" t="n"/>
      <c r="D91" s="16" t="n"/>
      <c r="E91" s="14" t="n"/>
      <c r="F91" s="14" t="n"/>
      <c r="G91" s="14" t="n"/>
      <c r="H91" s="14" t="n"/>
      <c r="I91" s="17">
        <f>IF(A91="","",COUNTIF(Findings!$B$2:$B$301,A91)-COUNTIFS(Findings!$B$2:$B$301,A91,Findings!$C$2:$C$301,"&gt;"&amp;'Start here'!$B$4))</f>
        <v/>
      </c>
      <c r="J91" s="17">
        <f>IF(A91="","",IF(AND(D91&lt;&gt;"",D91&lt;='Start here'!$B$4),IF(AND(C91&lt;&gt;"",D91&gt;C91),"Completed late","Completed"),IF(C91="","No planned date",IF(C91&lt;'Start here'!$B$4,IF(K91&lt;&gt;"","Missed, rescheduled","Overdue"),"Planned"))))</f>
        <v/>
      </c>
      <c r="K91" s="14" t="n"/>
      <c r="L91" s="17">
        <f>IF(A91="","",IF(OR('Start here'!$B$5="",B91='Start here'!$B$5),1,0))</f>
        <v/>
      </c>
    </row>
    <row r="92">
      <c r="A92" s="14" t="n"/>
      <c r="B92" s="14" t="n"/>
      <c r="C92" s="16" t="n"/>
      <c r="D92" s="16" t="n"/>
      <c r="E92" s="14" t="n"/>
      <c r="F92" s="14" t="n"/>
      <c r="G92" s="14" t="n"/>
      <c r="H92" s="14" t="n"/>
      <c r="I92" s="17">
        <f>IF(A92="","",COUNTIF(Findings!$B$2:$B$301,A92)-COUNTIFS(Findings!$B$2:$B$301,A92,Findings!$C$2:$C$301,"&gt;"&amp;'Start here'!$B$4))</f>
        <v/>
      </c>
      <c r="J92" s="17">
        <f>IF(A92="","",IF(AND(D92&lt;&gt;"",D92&lt;='Start here'!$B$4),IF(AND(C92&lt;&gt;"",D92&gt;C92),"Completed late","Completed"),IF(C92="","No planned date",IF(C92&lt;'Start here'!$B$4,IF(K92&lt;&gt;"","Missed, rescheduled","Overdue"),"Planned"))))</f>
        <v/>
      </c>
      <c r="K92" s="14" t="n"/>
      <c r="L92" s="17">
        <f>IF(A92="","",IF(OR('Start here'!$B$5="",B92='Start here'!$B$5),1,0))</f>
        <v/>
      </c>
    </row>
    <row r="93">
      <c r="A93" s="14" t="n"/>
      <c r="B93" s="14" t="n"/>
      <c r="C93" s="16" t="n"/>
      <c r="D93" s="16" t="n"/>
      <c r="E93" s="14" t="n"/>
      <c r="F93" s="14" t="n"/>
      <c r="G93" s="14" t="n"/>
      <c r="H93" s="14" t="n"/>
      <c r="I93" s="17">
        <f>IF(A93="","",COUNTIF(Findings!$B$2:$B$301,A93)-COUNTIFS(Findings!$B$2:$B$301,A93,Findings!$C$2:$C$301,"&gt;"&amp;'Start here'!$B$4))</f>
        <v/>
      </c>
      <c r="J93" s="17">
        <f>IF(A93="","",IF(AND(D93&lt;&gt;"",D93&lt;='Start here'!$B$4),IF(AND(C93&lt;&gt;"",D93&gt;C93),"Completed late","Completed"),IF(C93="","No planned date",IF(C93&lt;'Start here'!$B$4,IF(K93&lt;&gt;"","Missed, rescheduled","Overdue"),"Planned"))))</f>
        <v/>
      </c>
      <c r="K93" s="14" t="n"/>
      <c r="L93" s="17">
        <f>IF(A93="","",IF(OR('Start here'!$B$5="",B93='Start here'!$B$5),1,0))</f>
        <v/>
      </c>
    </row>
    <row r="94">
      <c r="A94" s="14" t="n"/>
      <c r="B94" s="14" t="n"/>
      <c r="C94" s="16" t="n"/>
      <c r="D94" s="16" t="n"/>
      <c r="E94" s="14" t="n"/>
      <c r="F94" s="14" t="n"/>
      <c r="G94" s="14" t="n"/>
      <c r="H94" s="14" t="n"/>
      <c r="I94" s="17">
        <f>IF(A94="","",COUNTIF(Findings!$B$2:$B$301,A94)-COUNTIFS(Findings!$B$2:$B$301,A94,Findings!$C$2:$C$301,"&gt;"&amp;'Start here'!$B$4))</f>
        <v/>
      </c>
      <c r="J94" s="17">
        <f>IF(A94="","",IF(AND(D94&lt;&gt;"",D94&lt;='Start here'!$B$4),IF(AND(C94&lt;&gt;"",D94&gt;C94),"Completed late","Completed"),IF(C94="","No planned date",IF(C94&lt;'Start here'!$B$4,IF(K94&lt;&gt;"","Missed, rescheduled","Overdue"),"Planned"))))</f>
        <v/>
      </c>
      <c r="K94" s="14" t="n"/>
      <c r="L94" s="17">
        <f>IF(A94="","",IF(OR('Start here'!$B$5="",B94='Start here'!$B$5),1,0))</f>
        <v/>
      </c>
    </row>
    <row r="95">
      <c r="A95" s="14" t="n"/>
      <c r="B95" s="14" t="n"/>
      <c r="C95" s="16" t="n"/>
      <c r="D95" s="16" t="n"/>
      <c r="E95" s="14" t="n"/>
      <c r="F95" s="14" t="n"/>
      <c r="G95" s="14" t="n"/>
      <c r="H95" s="14" t="n"/>
      <c r="I95" s="17">
        <f>IF(A95="","",COUNTIF(Findings!$B$2:$B$301,A95)-COUNTIFS(Findings!$B$2:$B$301,A95,Findings!$C$2:$C$301,"&gt;"&amp;'Start here'!$B$4))</f>
        <v/>
      </c>
      <c r="J95" s="17">
        <f>IF(A95="","",IF(AND(D95&lt;&gt;"",D95&lt;='Start here'!$B$4),IF(AND(C95&lt;&gt;"",D95&gt;C95),"Completed late","Completed"),IF(C95="","No planned date",IF(C95&lt;'Start here'!$B$4,IF(K95&lt;&gt;"","Missed, rescheduled","Overdue"),"Planned"))))</f>
        <v/>
      </c>
      <c r="K95" s="14" t="n"/>
      <c r="L95" s="17">
        <f>IF(A95="","",IF(OR('Start here'!$B$5="",B95='Start here'!$B$5),1,0))</f>
        <v/>
      </c>
    </row>
    <row r="96">
      <c r="A96" s="14" t="n"/>
      <c r="B96" s="14" t="n"/>
      <c r="C96" s="16" t="n"/>
      <c r="D96" s="16" t="n"/>
      <c r="E96" s="14" t="n"/>
      <c r="F96" s="14" t="n"/>
      <c r="G96" s="14" t="n"/>
      <c r="H96" s="14" t="n"/>
      <c r="I96" s="17">
        <f>IF(A96="","",COUNTIF(Findings!$B$2:$B$301,A96)-COUNTIFS(Findings!$B$2:$B$301,A96,Findings!$C$2:$C$301,"&gt;"&amp;'Start here'!$B$4))</f>
        <v/>
      </c>
      <c r="J96" s="17">
        <f>IF(A96="","",IF(AND(D96&lt;&gt;"",D96&lt;='Start here'!$B$4),IF(AND(C96&lt;&gt;"",D96&gt;C96),"Completed late","Completed"),IF(C96="","No planned date",IF(C96&lt;'Start here'!$B$4,IF(K96&lt;&gt;"","Missed, rescheduled","Overdue"),"Planned"))))</f>
        <v/>
      </c>
      <c r="K96" s="14" t="n"/>
      <c r="L96" s="17">
        <f>IF(A96="","",IF(OR('Start here'!$B$5="",B96='Start here'!$B$5),1,0))</f>
        <v/>
      </c>
    </row>
    <row r="97">
      <c r="A97" s="14" t="n"/>
      <c r="B97" s="14" t="n"/>
      <c r="C97" s="16" t="n"/>
      <c r="D97" s="16" t="n"/>
      <c r="E97" s="14" t="n"/>
      <c r="F97" s="14" t="n"/>
      <c r="G97" s="14" t="n"/>
      <c r="H97" s="14" t="n"/>
      <c r="I97" s="17">
        <f>IF(A97="","",COUNTIF(Findings!$B$2:$B$301,A97)-COUNTIFS(Findings!$B$2:$B$301,A97,Findings!$C$2:$C$301,"&gt;"&amp;'Start here'!$B$4))</f>
        <v/>
      </c>
      <c r="J97" s="17">
        <f>IF(A97="","",IF(AND(D97&lt;&gt;"",D97&lt;='Start here'!$B$4),IF(AND(C97&lt;&gt;"",D97&gt;C97),"Completed late","Completed"),IF(C97="","No planned date",IF(C97&lt;'Start here'!$B$4,IF(K97&lt;&gt;"","Missed, rescheduled","Overdue"),"Planned"))))</f>
        <v/>
      </c>
      <c r="K97" s="14" t="n"/>
      <c r="L97" s="17">
        <f>IF(A97="","",IF(OR('Start here'!$B$5="",B97='Start here'!$B$5),1,0))</f>
        <v/>
      </c>
    </row>
    <row r="98">
      <c r="A98" s="14" t="n"/>
      <c r="B98" s="14" t="n"/>
      <c r="C98" s="16" t="n"/>
      <c r="D98" s="16" t="n"/>
      <c r="E98" s="14" t="n"/>
      <c r="F98" s="14" t="n"/>
      <c r="G98" s="14" t="n"/>
      <c r="H98" s="14" t="n"/>
      <c r="I98" s="17">
        <f>IF(A98="","",COUNTIF(Findings!$B$2:$B$301,A98)-COUNTIFS(Findings!$B$2:$B$301,A98,Findings!$C$2:$C$301,"&gt;"&amp;'Start here'!$B$4))</f>
        <v/>
      </c>
      <c r="J98" s="17">
        <f>IF(A98="","",IF(AND(D98&lt;&gt;"",D98&lt;='Start here'!$B$4),IF(AND(C98&lt;&gt;"",D98&gt;C98),"Completed late","Completed"),IF(C98="","No planned date",IF(C98&lt;'Start here'!$B$4,IF(K98&lt;&gt;"","Missed, rescheduled","Overdue"),"Planned"))))</f>
        <v/>
      </c>
      <c r="K98" s="14" t="n"/>
      <c r="L98" s="17">
        <f>IF(A98="","",IF(OR('Start here'!$B$5="",B98='Start here'!$B$5),1,0))</f>
        <v/>
      </c>
    </row>
    <row r="99">
      <c r="A99" s="14" t="n"/>
      <c r="B99" s="14" t="n"/>
      <c r="C99" s="16" t="n"/>
      <c r="D99" s="16" t="n"/>
      <c r="E99" s="14" t="n"/>
      <c r="F99" s="14" t="n"/>
      <c r="G99" s="14" t="n"/>
      <c r="H99" s="14" t="n"/>
      <c r="I99" s="17">
        <f>IF(A99="","",COUNTIF(Findings!$B$2:$B$301,A99)-COUNTIFS(Findings!$B$2:$B$301,A99,Findings!$C$2:$C$301,"&gt;"&amp;'Start here'!$B$4))</f>
        <v/>
      </c>
      <c r="J99" s="17">
        <f>IF(A99="","",IF(AND(D99&lt;&gt;"",D99&lt;='Start here'!$B$4),IF(AND(C99&lt;&gt;"",D99&gt;C99),"Completed late","Completed"),IF(C99="","No planned date",IF(C99&lt;'Start here'!$B$4,IF(K99&lt;&gt;"","Missed, rescheduled","Overdue"),"Planned"))))</f>
        <v/>
      </c>
      <c r="K99" s="14" t="n"/>
      <c r="L99" s="17">
        <f>IF(A99="","",IF(OR('Start here'!$B$5="",B99='Start here'!$B$5),1,0))</f>
        <v/>
      </c>
    </row>
    <row r="100">
      <c r="A100" s="14" t="n"/>
      <c r="B100" s="14" t="n"/>
      <c r="C100" s="16" t="n"/>
      <c r="D100" s="16" t="n"/>
      <c r="E100" s="14" t="n"/>
      <c r="F100" s="14" t="n"/>
      <c r="G100" s="14" t="n"/>
      <c r="H100" s="14" t="n"/>
      <c r="I100" s="17">
        <f>IF(A100="","",COUNTIF(Findings!$B$2:$B$301,A100)-COUNTIFS(Findings!$B$2:$B$301,A100,Findings!$C$2:$C$301,"&gt;"&amp;'Start here'!$B$4))</f>
        <v/>
      </c>
      <c r="J100" s="17">
        <f>IF(A100="","",IF(AND(D100&lt;&gt;"",D100&lt;='Start here'!$B$4),IF(AND(C100&lt;&gt;"",D100&gt;C100),"Completed late","Completed"),IF(C100="","No planned date",IF(C100&lt;'Start here'!$B$4,IF(K100&lt;&gt;"","Missed, rescheduled","Overdue"),"Planned"))))</f>
        <v/>
      </c>
      <c r="K100" s="14" t="n"/>
      <c r="L100" s="17">
        <f>IF(A100="","",IF(OR('Start here'!$B$5="",B100='Start here'!$B$5),1,0))</f>
        <v/>
      </c>
    </row>
    <row r="101">
      <c r="A101" s="14" t="n"/>
      <c r="B101" s="14" t="n"/>
      <c r="C101" s="16" t="n"/>
      <c r="D101" s="16" t="n"/>
      <c r="E101" s="14" t="n"/>
      <c r="F101" s="14" t="n"/>
      <c r="G101" s="14" t="n"/>
      <c r="H101" s="14" t="n"/>
      <c r="I101" s="17">
        <f>IF(A101="","",COUNTIF(Findings!$B$2:$B$301,A101)-COUNTIFS(Findings!$B$2:$B$301,A101,Findings!$C$2:$C$301,"&gt;"&amp;'Start here'!$B$4))</f>
        <v/>
      </c>
      <c r="J101" s="17">
        <f>IF(A101="","",IF(AND(D101&lt;&gt;"",D101&lt;='Start here'!$B$4),IF(AND(C101&lt;&gt;"",D101&gt;C101),"Completed late","Completed"),IF(C101="","No planned date",IF(C101&lt;'Start here'!$B$4,IF(K101&lt;&gt;"","Missed, rescheduled","Overdue"),"Planned"))))</f>
        <v/>
      </c>
      <c r="K101" s="14" t="n"/>
      <c r="L101" s="17">
        <f>IF(A101="","",IF(OR('Start here'!$B$5="",B101='Start here'!$B$5),1,0))</f>
        <v/>
      </c>
    </row>
    <row r="102">
      <c r="A102" s="14" t="n"/>
      <c r="B102" s="14" t="n"/>
      <c r="C102" s="16" t="n"/>
      <c r="D102" s="16" t="n"/>
      <c r="E102" s="14" t="n"/>
      <c r="F102" s="14" t="n"/>
      <c r="G102" s="14" t="n"/>
      <c r="H102" s="14" t="n"/>
      <c r="I102" s="17">
        <f>IF(A102="","",COUNTIF(Findings!$B$2:$B$301,A102)-COUNTIFS(Findings!$B$2:$B$301,A102,Findings!$C$2:$C$301,"&gt;"&amp;'Start here'!$B$4))</f>
        <v/>
      </c>
      <c r="J102" s="17">
        <f>IF(A102="","",IF(AND(D102&lt;&gt;"",D102&lt;='Start here'!$B$4),IF(AND(C102&lt;&gt;"",D102&gt;C102),"Completed late","Completed"),IF(C102="","No planned date",IF(C102&lt;'Start here'!$B$4,IF(K102&lt;&gt;"","Missed, rescheduled","Overdue"),"Planned"))))</f>
        <v/>
      </c>
      <c r="K102" s="14" t="n"/>
      <c r="L102" s="17">
        <f>IF(A102="","",IF(OR('Start here'!$B$5="",B102='Start here'!$B$5),1,0))</f>
        <v/>
      </c>
    </row>
    <row r="103">
      <c r="A103" s="14" t="n"/>
      <c r="B103" s="14" t="n"/>
      <c r="C103" s="16" t="n"/>
      <c r="D103" s="16" t="n"/>
      <c r="E103" s="14" t="n"/>
      <c r="F103" s="14" t="n"/>
      <c r="G103" s="14" t="n"/>
      <c r="H103" s="14" t="n"/>
      <c r="I103" s="17">
        <f>IF(A103="","",COUNTIF(Findings!$B$2:$B$301,A103)-COUNTIFS(Findings!$B$2:$B$301,A103,Findings!$C$2:$C$301,"&gt;"&amp;'Start here'!$B$4))</f>
        <v/>
      </c>
      <c r="J103" s="17">
        <f>IF(A103="","",IF(AND(D103&lt;&gt;"",D103&lt;='Start here'!$B$4),IF(AND(C103&lt;&gt;"",D103&gt;C103),"Completed late","Completed"),IF(C103="","No planned date",IF(C103&lt;'Start here'!$B$4,IF(K103&lt;&gt;"","Missed, rescheduled","Overdue"),"Planned"))))</f>
        <v/>
      </c>
      <c r="K103" s="14" t="n"/>
      <c r="L103" s="17">
        <f>IF(A103="","",IF(OR('Start here'!$B$5="",B103='Start here'!$B$5),1,0))</f>
        <v/>
      </c>
    </row>
    <row r="104">
      <c r="A104" s="14" t="n"/>
      <c r="B104" s="14" t="n"/>
      <c r="C104" s="16" t="n"/>
      <c r="D104" s="16" t="n"/>
      <c r="E104" s="14" t="n"/>
      <c r="F104" s="14" t="n"/>
      <c r="G104" s="14" t="n"/>
      <c r="H104" s="14" t="n"/>
      <c r="I104" s="17">
        <f>IF(A104="","",COUNTIF(Findings!$B$2:$B$301,A104)-COUNTIFS(Findings!$B$2:$B$301,A104,Findings!$C$2:$C$301,"&gt;"&amp;'Start here'!$B$4))</f>
        <v/>
      </c>
      <c r="J104" s="17">
        <f>IF(A104="","",IF(AND(D104&lt;&gt;"",D104&lt;='Start here'!$B$4),IF(AND(C104&lt;&gt;"",D104&gt;C104),"Completed late","Completed"),IF(C104="","No planned date",IF(C104&lt;'Start here'!$B$4,IF(K104&lt;&gt;"","Missed, rescheduled","Overdue"),"Planned"))))</f>
        <v/>
      </c>
      <c r="K104" s="14" t="n"/>
      <c r="L104" s="17">
        <f>IF(A104="","",IF(OR('Start here'!$B$5="",B104='Start here'!$B$5),1,0))</f>
        <v/>
      </c>
    </row>
    <row r="105">
      <c r="A105" s="14" t="n"/>
      <c r="B105" s="14" t="n"/>
      <c r="C105" s="16" t="n"/>
      <c r="D105" s="16" t="n"/>
      <c r="E105" s="14" t="n"/>
      <c r="F105" s="14" t="n"/>
      <c r="G105" s="14" t="n"/>
      <c r="H105" s="14" t="n"/>
      <c r="I105" s="17">
        <f>IF(A105="","",COUNTIF(Findings!$B$2:$B$301,A105)-COUNTIFS(Findings!$B$2:$B$301,A105,Findings!$C$2:$C$301,"&gt;"&amp;'Start here'!$B$4))</f>
        <v/>
      </c>
      <c r="J105" s="17">
        <f>IF(A105="","",IF(AND(D105&lt;&gt;"",D105&lt;='Start here'!$B$4),IF(AND(C105&lt;&gt;"",D105&gt;C105),"Completed late","Completed"),IF(C105="","No planned date",IF(C105&lt;'Start here'!$B$4,IF(K105&lt;&gt;"","Missed, rescheduled","Overdue"),"Planned"))))</f>
        <v/>
      </c>
      <c r="K105" s="14" t="n"/>
      <c r="L105" s="17">
        <f>IF(A105="","",IF(OR('Start here'!$B$5="",B105='Start here'!$B$5),1,0))</f>
        <v/>
      </c>
    </row>
    <row r="106">
      <c r="A106" s="14" t="n"/>
      <c r="B106" s="14" t="n"/>
      <c r="C106" s="16" t="n"/>
      <c r="D106" s="16" t="n"/>
      <c r="E106" s="14" t="n"/>
      <c r="F106" s="14" t="n"/>
      <c r="G106" s="14" t="n"/>
      <c r="H106" s="14" t="n"/>
      <c r="I106" s="17">
        <f>IF(A106="","",COUNTIF(Findings!$B$2:$B$301,A106)-COUNTIFS(Findings!$B$2:$B$301,A106,Findings!$C$2:$C$301,"&gt;"&amp;'Start here'!$B$4))</f>
        <v/>
      </c>
      <c r="J106" s="17">
        <f>IF(A106="","",IF(AND(D106&lt;&gt;"",D106&lt;='Start here'!$B$4),IF(AND(C106&lt;&gt;"",D106&gt;C106),"Completed late","Completed"),IF(C106="","No planned date",IF(C106&lt;'Start here'!$B$4,IF(K106&lt;&gt;"","Missed, rescheduled","Overdue"),"Planned"))))</f>
        <v/>
      </c>
      <c r="K106" s="14" t="n"/>
      <c r="L106" s="17">
        <f>IF(A106="","",IF(OR('Start here'!$B$5="",B106='Start here'!$B$5),1,0))</f>
        <v/>
      </c>
    </row>
    <row r="107">
      <c r="A107" s="14" t="n"/>
      <c r="B107" s="14" t="n"/>
      <c r="C107" s="16" t="n"/>
      <c r="D107" s="16" t="n"/>
      <c r="E107" s="14" t="n"/>
      <c r="F107" s="14" t="n"/>
      <c r="G107" s="14" t="n"/>
      <c r="H107" s="14" t="n"/>
      <c r="I107" s="17">
        <f>IF(A107="","",COUNTIF(Findings!$B$2:$B$301,A107)-COUNTIFS(Findings!$B$2:$B$301,A107,Findings!$C$2:$C$301,"&gt;"&amp;'Start here'!$B$4))</f>
        <v/>
      </c>
      <c r="J107" s="17">
        <f>IF(A107="","",IF(AND(D107&lt;&gt;"",D107&lt;='Start here'!$B$4),IF(AND(C107&lt;&gt;"",D107&gt;C107),"Completed late","Completed"),IF(C107="","No planned date",IF(C107&lt;'Start here'!$B$4,IF(K107&lt;&gt;"","Missed, rescheduled","Overdue"),"Planned"))))</f>
        <v/>
      </c>
      <c r="K107" s="14" t="n"/>
      <c r="L107" s="17">
        <f>IF(A107="","",IF(OR('Start here'!$B$5="",B107='Start here'!$B$5),1,0))</f>
        <v/>
      </c>
    </row>
    <row r="108">
      <c r="A108" s="14" t="n"/>
      <c r="B108" s="14" t="n"/>
      <c r="C108" s="16" t="n"/>
      <c r="D108" s="16" t="n"/>
      <c r="E108" s="14" t="n"/>
      <c r="F108" s="14" t="n"/>
      <c r="G108" s="14" t="n"/>
      <c r="H108" s="14" t="n"/>
      <c r="I108" s="17">
        <f>IF(A108="","",COUNTIF(Findings!$B$2:$B$301,A108)-COUNTIFS(Findings!$B$2:$B$301,A108,Findings!$C$2:$C$301,"&gt;"&amp;'Start here'!$B$4))</f>
        <v/>
      </c>
      <c r="J108" s="17">
        <f>IF(A108="","",IF(AND(D108&lt;&gt;"",D108&lt;='Start here'!$B$4),IF(AND(C108&lt;&gt;"",D108&gt;C108),"Completed late","Completed"),IF(C108="","No planned date",IF(C108&lt;'Start here'!$B$4,IF(K108&lt;&gt;"","Missed, rescheduled","Overdue"),"Planned"))))</f>
        <v/>
      </c>
      <c r="K108" s="14" t="n"/>
      <c r="L108" s="17">
        <f>IF(A108="","",IF(OR('Start here'!$B$5="",B108='Start here'!$B$5),1,0))</f>
        <v/>
      </c>
    </row>
    <row r="109">
      <c r="A109" s="14" t="n"/>
      <c r="B109" s="14" t="n"/>
      <c r="C109" s="16" t="n"/>
      <c r="D109" s="16" t="n"/>
      <c r="E109" s="14" t="n"/>
      <c r="F109" s="14" t="n"/>
      <c r="G109" s="14" t="n"/>
      <c r="H109" s="14" t="n"/>
      <c r="I109" s="17">
        <f>IF(A109="","",COUNTIF(Findings!$B$2:$B$301,A109)-COUNTIFS(Findings!$B$2:$B$301,A109,Findings!$C$2:$C$301,"&gt;"&amp;'Start here'!$B$4))</f>
        <v/>
      </c>
      <c r="J109" s="17">
        <f>IF(A109="","",IF(AND(D109&lt;&gt;"",D109&lt;='Start here'!$B$4),IF(AND(C109&lt;&gt;"",D109&gt;C109),"Completed late","Completed"),IF(C109="","No planned date",IF(C109&lt;'Start here'!$B$4,IF(K109&lt;&gt;"","Missed, rescheduled","Overdue"),"Planned"))))</f>
        <v/>
      </c>
      <c r="K109" s="14" t="n"/>
      <c r="L109" s="17">
        <f>IF(A109="","",IF(OR('Start here'!$B$5="",B109='Start here'!$B$5),1,0))</f>
        <v/>
      </c>
    </row>
    <row r="110">
      <c r="A110" s="14" t="n"/>
      <c r="B110" s="14" t="n"/>
      <c r="C110" s="16" t="n"/>
      <c r="D110" s="16" t="n"/>
      <c r="E110" s="14" t="n"/>
      <c r="F110" s="14" t="n"/>
      <c r="G110" s="14" t="n"/>
      <c r="H110" s="14" t="n"/>
      <c r="I110" s="17">
        <f>IF(A110="","",COUNTIF(Findings!$B$2:$B$301,A110)-COUNTIFS(Findings!$B$2:$B$301,A110,Findings!$C$2:$C$301,"&gt;"&amp;'Start here'!$B$4))</f>
        <v/>
      </c>
      <c r="J110" s="17">
        <f>IF(A110="","",IF(AND(D110&lt;&gt;"",D110&lt;='Start here'!$B$4),IF(AND(C110&lt;&gt;"",D110&gt;C110),"Completed late","Completed"),IF(C110="","No planned date",IF(C110&lt;'Start here'!$B$4,IF(K110&lt;&gt;"","Missed, rescheduled","Overdue"),"Planned"))))</f>
        <v/>
      </c>
      <c r="K110" s="14" t="n"/>
      <c r="L110" s="17">
        <f>IF(A110="","",IF(OR('Start here'!$B$5="",B110='Start here'!$B$5),1,0))</f>
        <v/>
      </c>
    </row>
    <row r="111">
      <c r="A111" s="14" t="n"/>
      <c r="B111" s="14" t="n"/>
      <c r="C111" s="16" t="n"/>
      <c r="D111" s="16" t="n"/>
      <c r="E111" s="14" t="n"/>
      <c r="F111" s="14" t="n"/>
      <c r="G111" s="14" t="n"/>
      <c r="H111" s="14" t="n"/>
      <c r="I111" s="17">
        <f>IF(A111="","",COUNTIF(Findings!$B$2:$B$301,A111)-COUNTIFS(Findings!$B$2:$B$301,A111,Findings!$C$2:$C$301,"&gt;"&amp;'Start here'!$B$4))</f>
        <v/>
      </c>
      <c r="J111" s="17">
        <f>IF(A111="","",IF(AND(D111&lt;&gt;"",D111&lt;='Start here'!$B$4),IF(AND(C111&lt;&gt;"",D111&gt;C111),"Completed late","Completed"),IF(C111="","No planned date",IF(C111&lt;'Start here'!$B$4,IF(K111&lt;&gt;"","Missed, rescheduled","Overdue"),"Planned"))))</f>
        <v/>
      </c>
      <c r="K111" s="14" t="n"/>
      <c r="L111" s="17">
        <f>IF(A111="","",IF(OR('Start here'!$B$5="",B111='Start here'!$B$5),1,0))</f>
        <v/>
      </c>
    </row>
    <row r="112">
      <c r="A112" s="14" t="n"/>
      <c r="B112" s="14" t="n"/>
      <c r="C112" s="16" t="n"/>
      <c r="D112" s="16" t="n"/>
      <c r="E112" s="14" t="n"/>
      <c r="F112" s="14" t="n"/>
      <c r="G112" s="14" t="n"/>
      <c r="H112" s="14" t="n"/>
      <c r="I112" s="17">
        <f>IF(A112="","",COUNTIF(Findings!$B$2:$B$301,A112)-COUNTIFS(Findings!$B$2:$B$301,A112,Findings!$C$2:$C$301,"&gt;"&amp;'Start here'!$B$4))</f>
        <v/>
      </c>
      <c r="J112" s="17">
        <f>IF(A112="","",IF(AND(D112&lt;&gt;"",D112&lt;='Start here'!$B$4),IF(AND(C112&lt;&gt;"",D112&gt;C112),"Completed late","Completed"),IF(C112="","No planned date",IF(C112&lt;'Start here'!$B$4,IF(K112&lt;&gt;"","Missed, rescheduled","Overdue"),"Planned"))))</f>
        <v/>
      </c>
      <c r="K112" s="14" t="n"/>
      <c r="L112" s="17">
        <f>IF(A112="","",IF(OR('Start here'!$B$5="",B112='Start here'!$B$5),1,0))</f>
        <v/>
      </c>
    </row>
    <row r="113">
      <c r="A113" s="14" t="n"/>
      <c r="B113" s="14" t="n"/>
      <c r="C113" s="16" t="n"/>
      <c r="D113" s="16" t="n"/>
      <c r="E113" s="14" t="n"/>
      <c r="F113" s="14" t="n"/>
      <c r="G113" s="14" t="n"/>
      <c r="H113" s="14" t="n"/>
      <c r="I113" s="17">
        <f>IF(A113="","",COUNTIF(Findings!$B$2:$B$301,A113)-COUNTIFS(Findings!$B$2:$B$301,A113,Findings!$C$2:$C$301,"&gt;"&amp;'Start here'!$B$4))</f>
        <v/>
      </c>
      <c r="J113" s="17">
        <f>IF(A113="","",IF(AND(D113&lt;&gt;"",D113&lt;='Start here'!$B$4),IF(AND(C113&lt;&gt;"",D113&gt;C113),"Completed late","Completed"),IF(C113="","No planned date",IF(C113&lt;'Start here'!$B$4,IF(K113&lt;&gt;"","Missed, rescheduled","Overdue"),"Planned"))))</f>
        <v/>
      </c>
      <c r="K113" s="14" t="n"/>
      <c r="L113" s="17">
        <f>IF(A113="","",IF(OR('Start here'!$B$5="",B113='Start here'!$B$5),1,0))</f>
        <v/>
      </c>
    </row>
    <row r="114">
      <c r="A114" s="14" t="n"/>
      <c r="B114" s="14" t="n"/>
      <c r="C114" s="16" t="n"/>
      <c r="D114" s="16" t="n"/>
      <c r="E114" s="14" t="n"/>
      <c r="F114" s="14" t="n"/>
      <c r="G114" s="14" t="n"/>
      <c r="H114" s="14" t="n"/>
      <c r="I114" s="17">
        <f>IF(A114="","",COUNTIF(Findings!$B$2:$B$301,A114)-COUNTIFS(Findings!$B$2:$B$301,A114,Findings!$C$2:$C$301,"&gt;"&amp;'Start here'!$B$4))</f>
        <v/>
      </c>
      <c r="J114" s="17">
        <f>IF(A114="","",IF(AND(D114&lt;&gt;"",D114&lt;='Start here'!$B$4),IF(AND(C114&lt;&gt;"",D114&gt;C114),"Completed late","Completed"),IF(C114="","No planned date",IF(C114&lt;'Start here'!$B$4,IF(K114&lt;&gt;"","Missed, rescheduled","Overdue"),"Planned"))))</f>
        <v/>
      </c>
      <c r="K114" s="14" t="n"/>
      <c r="L114" s="17">
        <f>IF(A114="","",IF(OR('Start here'!$B$5="",B114='Start here'!$B$5),1,0))</f>
        <v/>
      </c>
    </row>
    <row r="115">
      <c r="A115" s="14" t="n"/>
      <c r="B115" s="14" t="n"/>
      <c r="C115" s="16" t="n"/>
      <c r="D115" s="16" t="n"/>
      <c r="E115" s="14" t="n"/>
      <c r="F115" s="14" t="n"/>
      <c r="G115" s="14" t="n"/>
      <c r="H115" s="14" t="n"/>
      <c r="I115" s="17">
        <f>IF(A115="","",COUNTIF(Findings!$B$2:$B$301,A115)-COUNTIFS(Findings!$B$2:$B$301,A115,Findings!$C$2:$C$301,"&gt;"&amp;'Start here'!$B$4))</f>
        <v/>
      </c>
      <c r="J115" s="17">
        <f>IF(A115="","",IF(AND(D115&lt;&gt;"",D115&lt;='Start here'!$B$4),IF(AND(C115&lt;&gt;"",D115&gt;C115),"Completed late","Completed"),IF(C115="","No planned date",IF(C115&lt;'Start here'!$B$4,IF(K115&lt;&gt;"","Missed, rescheduled","Overdue"),"Planned"))))</f>
        <v/>
      </c>
      <c r="K115" s="14" t="n"/>
      <c r="L115" s="17">
        <f>IF(A115="","",IF(OR('Start here'!$B$5="",B115='Start here'!$B$5),1,0))</f>
        <v/>
      </c>
    </row>
    <row r="116">
      <c r="A116" s="14" t="n"/>
      <c r="B116" s="14" t="n"/>
      <c r="C116" s="16" t="n"/>
      <c r="D116" s="16" t="n"/>
      <c r="E116" s="14" t="n"/>
      <c r="F116" s="14" t="n"/>
      <c r="G116" s="14" t="n"/>
      <c r="H116" s="14" t="n"/>
      <c r="I116" s="17">
        <f>IF(A116="","",COUNTIF(Findings!$B$2:$B$301,A116)-COUNTIFS(Findings!$B$2:$B$301,A116,Findings!$C$2:$C$301,"&gt;"&amp;'Start here'!$B$4))</f>
        <v/>
      </c>
      <c r="J116" s="17">
        <f>IF(A116="","",IF(AND(D116&lt;&gt;"",D116&lt;='Start here'!$B$4),IF(AND(C116&lt;&gt;"",D116&gt;C116),"Completed late","Completed"),IF(C116="","No planned date",IF(C116&lt;'Start here'!$B$4,IF(K116&lt;&gt;"","Missed, rescheduled","Overdue"),"Planned"))))</f>
        <v/>
      </c>
      <c r="K116" s="14" t="n"/>
      <c r="L116" s="17">
        <f>IF(A116="","",IF(OR('Start here'!$B$5="",B116='Start here'!$B$5),1,0))</f>
        <v/>
      </c>
    </row>
    <row r="117">
      <c r="A117" s="14" t="n"/>
      <c r="B117" s="14" t="n"/>
      <c r="C117" s="16" t="n"/>
      <c r="D117" s="16" t="n"/>
      <c r="E117" s="14" t="n"/>
      <c r="F117" s="14" t="n"/>
      <c r="G117" s="14" t="n"/>
      <c r="H117" s="14" t="n"/>
      <c r="I117" s="17">
        <f>IF(A117="","",COUNTIF(Findings!$B$2:$B$301,A117)-COUNTIFS(Findings!$B$2:$B$301,A117,Findings!$C$2:$C$301,"&gt;"&amp;'Start here'!$B$4))</f>
        <v/>
      </c>
      <c r="J117" s="17">
        <f>IF(A117="","",IF(AND(D117&lt;&gt;"",D117&lt;='Start here'!$B$4),IF(AND(C117&lt;&gt;"",D117&gt;C117),"Completed late","Completed"),IF(C117="","No planned date",IF(C117&lt;'Start here'!$B$4,IF(K117&lt;&gt;"","Missed, rescheduled","Overdue"),"Planned"))))</f>
        <v/>
      </c>
      <c r="K117" s="14" t="n"/>
      <c r="L117" s="17">
        <f>IF(A117="","",IF(OR('Start here'!$B$5="",B117='Start here'!$B$5),1,0))</f>
        <v/>
      </c>
    </row>
    <row r="118">
      <c r="A118" s="14" t="n"/>
      <c r="B118" s="14" t="n"/>
      <c r="C118" s="16" t="n"/>
      <c r="D118" s="16" t="n"/>
      <c r="E118" s="14" t="n"/>
      <c r="F118" s="14" t="n"/>
      <c r="G118" s="14" t="n"/>
      <c r="H118" s="14" t="n"/>
      <c r="I118" s="17">
        <f>IF(A118="","",COUNTIF(Findings!$B$2:$B$301,A118)-COUNTIFS(Findings!$B$2:$B$301,A118,Findings!$C$2:$C$301,"&gt;"&amp;'Start here'!$B$4))</f>
        <v/>
      </c>
      <c r="J118" s="17">
        <f>IF(A118="","",IF(AND(D118&lt;&gt;"",D118&lt;='Start here'!$B$4),IF(AND(C118&lt;&gt;"",D118&gt;C118),"Completed late","Completed"),IF(C118="","No planned date",IF(C118&lt;'Start here'!$B$4,IF(K118&lt;&gt;"","Missed, rescheduled","Overdue"),"Planned"))))</f>
        <v/>
      </c>
      <c r="K118" s="14" t="n"/>
      <c r="L118" s="17">
        <f>IF(A118="","",IF(OR('Start here'!$B$5="",B118='Start here'!$B$5),1,0))</f>
        <v/>
      </c>
    </row>
    <row r="119">
      <c r="A119" s="14" t="n"/>
      <c r="B119" s="14" t="n"/>
      <c r="C119" s="16" t="n"/>
      <c r="D119" s="16" t="n"/>
      <c r="E119" s="14" t="n"/>
      <c r="F119" s="14" t="n"/>
      <c r="G119" s="14" t="n"/>
      <c r="H119" s="14" t="n"/>
      <c r="I119" s="17">
        <f>IF(A119="","",COUNTIF(Findings!$B$2:$B$301,A119)-COUNTIFS(Findings!$B$2:$B$301,A119,Findings!$C$2:$C$301,"&gt;"&amp;'Start here'!$B$4))</f>
        <v/>
      </c>
      <c r="J119" s="17">
        <f>IF(A119="","",IF(AND(D119&lt;&gt;"",D119&lt;='Start here'!$B$4),IF(AND(C119&lt;&gt;"",D119&gt;C119),"Completed late","Completed"),IF(C119="","No planned date",IF(C119&lt;'Start here'!$B$4,IF(K119&lt;&gt;"","Missed, rescheduled","Overdue"),"Planned"))))</f>
        <v/>
      </c>
      <c r="K119" s="14" t="n"/>
      <c r="L119" s="17">
        <f>IF(A119="","",IF(OR('Start here'!$B$5="",B119='Start here'!$B$5),1,0))</f>
        <v/>
      </c>
    </row>
    <row r="120">
      <c r="A120" s="14" t="n"/>
      <c r="B120" s="14" t="n"/>
      <c r="C120" s="16" t="n"/>
      <c r="D120" s="16" t="n"/>
      <c r="E120" s="14" t="n"/>
      <c r="F120" s="14" t="n"/>
      <c r="G120" s="14" t="n"/>
      <c r="H120" s="14" t="n"/>
      <c r="I120" s="17">
        <f>IF(A120="","",COUNTIF(Findings!$B$2:$B$301,A120)-COUNTIFS(Findings!$B$2:$B$301,A120,Findings!$C$2:$C$301,"&gt;"&amp;'Start here'!$B$4))</f>
        <v/>
      </c>
      <c r="J120" s="17">
        <f>IF(A120="","",IF(AND(D120&lt;&gt;"",D120&lt;='Start here'!$B$4),IF(AND(C120&lt;&gt;"",D120&gt;C120),"Completed late","Completed"),IF(C120="","No planned date",IF(C120&lt;'Start here'!$B$4,IF(K120&lt;&gt;"","Missed, rescheduled","Overdue"),"Planned"))))</f>
        <v/>
      </c>
      <c r="K120" s="14" t="n"/>
      <c r="L120" s="17">
        <f>IF(A120="","",IF(OR('Start here'!$B$5="",B120='Start here'!$B$5),1,0))</f>
        <v/>
      </c>
    </row>
    <row r="121">
      <c r="A121" s="14" t="n"/>
      <c r="B121" s="14" t="n"/>
      <c r="C121" s="16" t="n"/>
      <c r="D121" s="16" t="n"/>
      <c r="E121" s="14" t="n"/>
      <c r="F121" s="14" t="n"/>
      <c r="G121" s="14" t="n"/>
      <c r="H121" s="14" t="n"/>
      <c r="I121" s="17">
        <f>IF(A121="","",COUNTIF(Findings!$B$2:$B$301,A121)-COUNTIFS(Findings!$B$2:$B$301,A121,Findings!$C$2:$C$301,"&gt;"&amp;'Start here'!$B$4))</f>
        <v/>
      </c>
      <c r="J121" s="17">
        <f>IF(A121="","",IF(AND(D121&lt;&gt;"",D121&lt;='Start here'!$B$4),IF(AND(C121&lt;&gt;"",D121&gt;C121),"Completed late","Completed"),IF(C121="","No planned date",IF(C121&lt;'Start here'!$B$4,IF(K121&lt;&gt;"","Missed, rescheduled","Overdue"),"Planned"))))</f>
        <v/>
      </c>
      <c r="K121" s="14" t="n"/>
      <c r="L121" s="17">
        <f>IF(A121="","",IF(OR('Start here'!$B$5="",B121='Start here'!$B$5),1,0))</f>
        <v/>
      </c>
    </row>
    <row r="122">
      <c r="A122" s="14" t="n"/>
      <c r="B122" s="14" t="n"/>
      <c r="C122" s="16" t="n"/>
      <c r="D122" s="16" t="n"/>
      <c r="E122" s="14" t="n"/>
      <c r="F122" s="14" t="n"/>
      <c r="G122" s="14" t="n"/>
      <c r="H122" s="14" t="n"/>
      <c r="I122" s="17">
        <f>IF(A122="","",COUNTIF(Findings!$B$2:$B$301,A122)-COUNTIFS(Findings!$B$2:$B$301,A122,Findings!$C$2:$C$301,"&gt;"&amp;'Start here'!$B$4))</f>
        <v/>
      </c>
      <c r="J122" s="17">
        <f>IF(A122="","",IF(AND(D122&lt;&gt;"",D122&lt;='Start here'!$B$4),IF(AND(C122&lt;&gt;"",D122&gt;C122),"Completed late","Completed"),IF(C122="","No planned date",IF(C122&lt;'Start here'!$B$4,IF(K122&lt;&gt;"","Missed, rescheduled","Overdue"),"Planned"))))</f>
        <v/>
      </c>
      <c r="K122" s="14" t="n"/>
      <c r="L122" s="17">
        <f>IF(A122="","",IF(OR('Start here'!$B$5="",B122='Start here'!$B$5),1,0))</f>
        <v/>
      </c>
    </row>
    <row r="123">
      <c r="A123" s="14" t="n"/>
      <c r="B123" s="14" t="n"/>
      <c r="C123" s="16" t="n"/>
      <c r="D123" s="16" t="n"/>
      <c r="E123" s="14" t="n"/>
      <c r="F123" s="14" t="n"/>
      <c r="G123" s="14" t="n"/>
      <c r="H123" s="14" t="n"/>
      <c r="I123" s="17">
        <f>IF(A123="","",COUNTIF(Findings!$B$2:$B$301,A123)-COUNTIFS(Findings!$B$2:$B$301,A123,Findings!$C$2:$C$301,"&gt;"&amp;'Start here'!$B$4))</f>
        <v/>
      </c>
      <c r="J123" s="17">
        <f>IF(A123="","",IF(AND(D123&lt;&gt;"",D123&lt;='Start here'!$B$4),IF(AND(C123&lt;&gt;"",D123&gt;C123),"Completed late","Completed"),IF(C123="","No planned date",IF(C123&lt;'Start here'!$B$4,IF(K123&lt;&gt;"","Missed, rescheduled","Overdue"),"Planned"))))</f>
        <v/>
      </c>
      <c r="K123" s="14" t="n"/>
      <c r="L123" s="17">
        <f>IF(A123="","",IF(OR('Start here'!$B$5="",B123='Start here'!$B$5),1,0))</f>
        <v/>
      </c>
    </row>
    <row r="124">
      <c r="A124" s="14" t="n"/>
      <c r="B124" s="14" t="n"/>
      <c r="C124" s="16" t="n"/>
      <c r="D124" s="16" t="n"/>
      <c r="E124" s="14" t="n"/>
      <c r="F124" s="14" t="n"/>
      <c r="G124" s="14" t="n"/>
      <c r="H124" s="14" t="n"/>
      <c r="I124" s="17">
        <f>IF(A124="","",COUNTIF(Findings!$B$2:$B$301,A124)-COUNTIFS(Findings!$B$2:$B$301,A124,Findings!$C$2:$C$301,"&gt;"&amp;'Start here'!$B$4))</f>
        <v/>
      </c>
      <c r="J124" s="17">
        <f>IF(A124="","",IF(AND(D124&lt;&gt;"",D124&lt;='Start here'!$B$4),IF(AND(C124&lt;&gt;"",D124&gt;C124),"Completed late","Completed"),IF(C124="","No planned date",IF(C124&lt;'Start here'!$B$4,IF(K124&lt;&gt;"","Missed, rescheduled","Overdue"),"Planned"))))</f>
        <v/>
      </c>
      <c r="K124" s="14" t="n"/>
      <c r="L124" s="17">
        <f>IF(A124="","",IF(OR('Start here'!$B$5="",B124='Start here'!$B$5),1,0))</f>
        <v/>
      </c>
    </row>
    <row r="125">
      <c r="A125" s="14" t="n"/>
      <c r="B125" s="14" t="n"/>
      <c r="C125" s="16" t="n"/>
      <c r="D125" s="16" t="n"/>
      <c r="E125" s="14" t="n"/>
      <c r="F125" s="14" t="n"/>
      <c r="G125" s="14" t="n"/>
      <c r="H125" s="14" t="n"/>
      <c r="I125" s="17">
        <f>IF(A125="","",COUNTIF(Findings!$B$2:$B$301,A125)-COUNTIFS(Findings!$B$2:$B$301,A125,Findings!$C$2:$C$301,"&gt;"&amp;'Start here'!$B$4))</f>
        <v/>
      </c>
      <c r="J125" s="17">
        <f>IF(A125="","",IF(AND(D125&lt;&gt;"",D125&lt;='Start here'!$B$4),IF(AND(C125&lt;&gt;"",D125&gt;C125),"Completed late","Completed"),IF(C125="","No planned date",IF(C125&lt;'Start here'!$B$4,IF(K125&lt;&gt;"","Missed, rescheduled","Overdue"),"Planned"))))</f>
        <v/>
      </c>
      <c r="K125" s="14" t="n"/>
      <c r="L125" s="17">
        <f>IF(A125="","",IF(OR('Start here'!$B$5="",B125='Start here'!$B$5),1,0))</f>
        <v/>
      </c>
    </row>
    <row r="126">
      <c r="A126" s="14" t="n"/>
      <c r="B126" s="14" t="n"/>
      <c r="C126" s="16" t="n"/>
      <c r="D126" s="16" t="n"/>
      <c r="E126" s="14" t="n"/>
      <c r="F126" s="14" t="n"/>
      <c r="G126" s="14" t="n"/>
      <c r="H126" s="14" t="n"/>
      <c r="I126" s="17">
        <f>IF(A126="","",COUNTIF(Findings!$B$2:$B$301,A126)-COUNTIFS(Findings!$B$2:$B$301,A126,Findings!$C$2:$C$301,"&gt;"&amp;'Start here'!$B$4))</f>
        <v/>
      </c>
      <c r="J126" s="17">
        <f>IF(A126="","",IF(AND(D126&lt;&gt;"",D126&lt;='Start here'!$B$4),IF(AND(C126&lt;&gt;"",D126&gt;C126),"Completed late","Completed"),IF(C126="","No planned date",IF(C126&lt;'Start here'!$B$4,IF(K126&lt;&gt;"","Missed, rescheduled","Overdue"),"Planned"))))</f>
        <v/>
      </c>
      <c r="K126" s="14" t="n"/>
      <c r="L126" s="17">
        <f>IF(A126="","",IF(OR('Start here'!$B$5="",B126='Start here'!$B$5),1,0))</f>
        <v/>
      </c>
    </row>
    <row r="127">
      <c r="A127" s="14" t="n"/>
      <c r="B127" s="14" t="n"/>
      <c r="C127" s="16" t="n"/>
      <c r="D127" s="16" t="n"/>
      <c r="E127" s="14" t="n"/>
      <c r="F127" s="14" t="n"/>
      <c r="G127" s="14" t="n"/>
      <c r="H127" s="14" t="n"/>
      <c r="I127" s="17">
        <f>IF(A127="","",COUNTIF(Findings!$B$2:$B$301,A127)-COUNTIFS(Findings!$B$2:$B$301,A127,Findings!$C$2:$C$301,"&gt;"&amp;'Start here'!$B$4))</f>
        <v/>
      </c>
      <c r="J127" s="17">
        <f>IF(A127="","",IF(AND(D127&lt;&gt;"",D127&lt;='Start here'!$B$4),IF(AND(C127&lt;&gt;"",D127&gt;C127),"Completed late","Completed"),IF(C127="","No planned date",IF(C127&lt;'Start here'!$B$4,IF(K127&lt;&gt;"","Missed, rescheduled","Overdue"),"Planned"))))</f>
        <v/>
      </c>
      <c r="K127" s="14" t="n"/>
      <c r="L127" s="17">
        <f>IF(A127="","",IF(OR('Start here'!$B$5="",B127='Start here'!$B$5),1,0))</f>
        <v/>
      </c>
    </row>
    <row r="128">
      <c r="A128" s="14" t="n"/>
      <c r="B128" s="14" t="n"/>
      <c r="C128" s="16" t="n"/>
      <c r="D128" s="16" t="n"/>
      <c r="E128" s="14" t="n"/>
      <c r="F128" s="14" t="n"/>
      <c r="G128" s="14" t="n"/>
      <c r="H128" s="14" t="n"/>
      <c r="I128" s="17">
        <f>IF(A128="","",COUNTIF(Findings!$B$2:$B$301,A128)-COUNTIFS(Findings!$B$2:$B$301,A128,Findings!$C$2:$C$301,"&gt;"&amp;'Start here'!$B$4))</f>
        <v/>
      </c>
      <c r="J128" s="17">
        <f>IF(A128="","",IF(AND(D128&lt;&gt;"",D128&lt;='Start here'!$B$4),IF(AND(C128&lt;&gt;"",D128&gt;C128),"Completed late","Completed"),IF(C128="","No planned date",IF(C128&lt;'Start here'!$B$4,IF(K128&lt;&gt;"","Missed, rescheduled","Overdue"),"Planned"))))</f>
        <v/>
      </c>
      <c r="K128" s="14" t="n"/>
      <c r="L128" s="17">
        <f>IF(A128="","",IF(OR('Start here'!$B$5="",B128='Start here'!$B$5),1,0))</f>
        <v/>
      </c>
    </row>
    <row r="129">
      <c r="A129" s="14" t="n"/>
      <c r="B129" s="14" t="n"/>
      <c r="C129" s="16" t="n"/>
      <c r="D129" s="16" t="n"/>
      <c r="E129" s="14" t="n"/>
      <c r="F129" s="14" t="n"/>
      <c r="G129" s="14" t="n"/>
      <c r="H129" s="14" t="n"/>
      <c r="I129" s="17">
        <f>IF(A129="","",COUNTIF(Findings!$B$2:$B$301,A129)-COUNTIFS(Findings!$B$2:$B$301,A129,Findings!$C$2:$C$301,"&gt;"&amp;'Start here'!$B$4))</f>
        <v/>
      </c>
      <c r="J129" s="17">
        <f>IF(A129="","",IF(AND(D129&lt;&gt;"",D129&lt;='Start here'!$B$4),IF(AND(C129&lt;&gt;"",D129&gt;C129),"Completed late","Completed"),IF(C129="","No planned date",IF(C129&lt;'Start here'!$B$4,IF(K129&lt;&gt;"","Missed, rescheduled","Overdue"),"Planned"))))</f>
        <v/>
      </c>
      <c r="K129" s="14" t="n"/>
      <c r="L129" s="17">
        <f>IF(A129="","",IF(OR('Start here'!$B$5="",B129='Start here'!$B$5),1,0))</f>
        <v/>
      </c>
    </row>
    <row r="130">
      <c r="A130" s="14" t="n"/>
      <c r="B130" s="14" t="n"/>
      <c r="C130" s="16" t="n"/>
      <c r="D130" s="16" t="n"/>
      <c r="E130" s="14" t="n"/>
      <c r="F130" s="14" t="n"/>
      <c r="G130" s="14" t="n"/>
      <c r="H130" s="14" t="n"/>
      <c r="I130" s="17">
        <f>IF(A130="","",COUNTIF(Findings!$B$2:$B$301,A130)-COUNTIFS(Findings!$B$2:$B$301,A130,Findings!$C$2:$C$301,"&gt;"&amp;'Start here'!$B$4))</f>
        <v/>
      </c>
      <c r="J130" s="17">
        <f>IF(A130="","",IF(AND(D130&lt;&gt;"",D130&lt;='Start here'!$B$4),IF(AND(C130&lt;&gt;"",D130&gt;C130),"Completed late","Completed"),IF(C130="","No planned date",IF(C130&lt;'Start here'!$B$4,IF(K130&lt;&gt;"","Missed, rescheduled","Overdue"),"Planned"))))</f>
        <v/>
      </c>
      <c r="K130" s="14" t="n"/>
      <c r="L130" s="17">
        <f>IF(A130="","",IF(OR('Start here'!$B$5="",B130='Start here'!$B$5),1,0))</f>
        <v/>
      </c>
    </row>
    <row r="131">
      <c r="A131" s="14" t="n"/>
      <c r="B131" s="14" t="n"/>
      <c r="C131" s="16" t="n"/>
      <c r="D131" s="16" t="n"/>
      <c r="E131" s="14" t="n"/>
      <c r="F131" s="14" t="n"/>
      <c r="G131" s="14" t="n"/>
      <c r="H131" s="14" t="n"/>
      <c r="I131" s="17">
        <f>IF(A131="","",COUNTIF(Findings!$B$2:$B$301,A131)-COUNTIFS(Findings!$B$2:$B$301,A131,Findings!$C$2:$C$301,"&gt;"&amp;'Start here'!$B$4))</f>
        <v/>
      </c>
      <c r="J131" s="17">
        <f>IF(A131="","",IF(AND(D131&lt;&gt;"",D131&lt;='Start here'!$B$4),IF(AND(C131&lt;&gt;"",D131&gt;C131),"Completed late","Completed"),IF(C131="","No planned date",IF(C131&lt;'Start here'!$B$4,IF(K131&lt;&gt;"","Missed, rescheduled","Overdue"),"Planned"))))</f>
        <v/>
      </c>
      <c r="K131" s="14" t="n"/>
      <c r="L131" s="17">
        <f>IF(A131="","",IF(OR('Start here'!$B$5="",B131='Start here'!$B$5),1,0))</f>
        <v/>
      </c>
    </row>
    <row r="132">
      <c r="A132" s="14" t="n"/>
      <c r="B132" s="14" t="n"/>
      <c r="C132" s="16" t="n"/>
      <c r="D132" s="16" t="n"/>
      <c r="E132" s="14" t="n"/>
      <c r="F132" s="14" t="n"/>
      <c r="G132" s="14" t="n"/>
      <c r="H132" s="14" t="n"/>
      <c r="I132" s="17">
        <f>IF(A132="","",COUNTIF(Findings!$B$2:$B$301,A132)-COUNTIFS(Findings!$B$2:$B$301,A132,Findings!$C$2:$C$301,"&gt;"&amp;'Start here'!$B$4))</f>
        <v/>
      </c>
      <c r="J132" s="17">
        <f>IF(A132="","",IF(AND(D132&lt;&gt;"",D132&lt;='Start here'!$B$4),IF(AND(C132&lt;&gt;"",D132&gt;C132),"Completed late","Completed"),IF(C132="","No planned date",IF(C132&lt;'Start here'!$B$4,IF(K132&lt;&gt;"","Missed, rescheduled","Overdue"),"Planned"))))</f>
        <v/>
      </c>
      <c r="K132" s="14" t="n"/>
      <c r="L132" s="17">
        <f>IF(A132="","",IF(OR('Start here'!$B$5="",B132='Start here'!$B$5),1,0))</f>
        <v/>
      </c>
    </row>
    <row r="133">
      <c r="A133" s="14" t="n"/>
      <c r="B133" s="14" t="n"/>
      <c r="C133" s="16" t="n"/>
      <c r="D133" s="16" t="n"/>
      <c r="E133" s="14" t="n"/>
      <c r="F133" s="14" t="n"/>
      <c r="G133" s="14" t="n"/>
      <c r="H133" s="14" t="n"/>
      <c r="I133" s="17">
        <f>IF(A133="","",COUNTIF(Findings!$B$2:$B$301,A133)-COUNTIFS(Findings!$B$2:$B$301,A133,Findings!$C$2:$C$301,"&gt;"&amp;'Start here'!$B$4))</f>
        <v/>
      </c>
      <c r="J133" s="17">
        <f>IF(A133="","",IF(AND(D133&lt;&gt;"",D133&lt;='Start here'!$B$4),IF(AND(C133&lt;&gt;"",D133&gt;C133),"Completed late","Completed"),IF(C133="","No planned date",IF(C133&lt;'Start here'!$B$4,IF(K133&lt;&gt;"","Missed, rescheduled","Overdue"),"Planned"))))</f>
        <v/>
      </c>
      <c r="K133" s="14" t="n"/>
      <c r="L133" s="17">
        <f>IF(A133="","",IF(OR('Start here'!$B$5="",B133='Start here'!$B$5),1,0))</f>
        <v/>
      </c>
    </row>
    <row r="134">
      <c r="A134" s="14" t="n"/>
      <c r="B134" s="14" t="n"/>
      <c r="C134" s="16" t="n"/>
      <c r="D134" s="16" t="n"/>
      <c r="E134" s="14" t="n"/>
      <c r="F134" s="14" t="n"/>
      <c r="G134" s="14" t="n"/>
      <c r="H134" s="14" t="n"/>
      <c r="I134" s="17">
        <f>IF(A134="","",COUNTIF(Findings!$B$2:$B$301,A134)-COUNTIFS(Findings!$B$2:$B$301,A134,Findings!$C$2:$C$301,"&gt;"&amp;'Start here'!$B$4))</f>
        <v/>
      </c>
      <c r="J134" s="17">
        <f>IF(A134="","",IF(AND(D134&lt;&gt;"",D134&lt;='Start here'!$B$4),IF(AND(C134&lt;&gt;"",D134&gt;C134),"Completed late","Completed"),IF(C134="","No planned date",IF(C134&lt;'Start here'!$B$4,IF(K134&lt;&gt;"","Missed, rescheduled","Overdue"),"Planned"))))</f>
        <v/>
      </c>
      <c r="K134" s="14" t="n"/>
      <c r="L134" s="17">
        <f>IF(A134="","",IF(OR('Start here'!$B$5="",B134='Start here'!$B$5),1,0))</f>
        <v/>
      </c>
    </row>
    <row r="135">
      <c r="A135" s="14" t="n"/>
      <c r="B135" s="14" t="n"/>
      <c r="C135" s="16" t="n"/>
      <c r="D135" s="16" t="n"/>
      <c r="E135" s="14" t="n"/>
      <c r="F135" s="14" t="n"/>
      <c r="G135" s="14" t="n"/>
      <c r="H135" s="14" t="n"/>
      <c r="I135" s="17">
        <f>IF(A135="","",COUNTIF(Findings!$B$2:$B$301,A135)-COUNTIFS(Findings!$B$2:$B$301,A135,Findings!$C$2:$C$301,"&gt;"&amp;'Start here'!$B$4))</f>
        <v/>
      </c>
      <c r="J135" s="17">
        <f>IF(A135="","",IF(AND(D135&lt;&gt;"",D135&lt;='Start here'!$B$4),IF(AND(C135&lt;&gt;"",D135&gt;C135),"Completed late","Completed"),IF(C135="","No planned date",IF(C135&lt;'Start here'!$B$4,IF(K135&lt;&gt;"","Missed, rescheduled","Overdue"),"Planned"))))</f>
        <v/>
      </c>
      <c r="K135" s="14" t="n"/>
      <c r="L135" s="17">
        <f>IF(A135="","",IF(OR('Start here'!$B$5="",B135='Start here'!$B$5),1,0))</f>
        <v/>
      </c>
    </row>
    <row r="136">
      <c r="A136" s="14" t="n"/>
      <c r="B136" s="14" t="n"/>
      <c r="C136" s="16" t="n"/>
      <c r="D136" s="16" t="n"/>
      <c r="E136" s="14" t="n"/>
      <c r="F136" s="14" t="n"/>
      <c r="G136" s="14" t="n"/>
      <c r="H136" s="14" t="n"/>
      <c r="I136" s="17">
        <f>IF(A136="","",COUNTIF(Findings!$B$2:$B$301,A136)-COUNTIFS(Findings!$B$2:$B$301,A136,Findings!$C$2:$C$301,"&gt;"&amp;'Start here'!$B$4))</f>
        <v/>
      </c>
      <c r="J136" s="17">
        <f>IF(A136="","",IF(AND(D136&lt;&gt;"",D136&lt;='Start here'!$B$4),IF(AND(C136&lt;&gt;"",D136&gt;C136),"Completed late","Completed"),IF(C136="","No planned date",IF(C136&lt;'Start here'!$B$4,IF(K136&lt;&gt;"","Missed, rescheduled","Overdue"),"Planned"))))</f>
        <v/>
      </c>
      <c r="K136" s="14" t="n"/>
      <c r="L136" s="17">
        <f>IF(A136="","",IF(OR('Start here'!$B$5="",B136='Start here'!$B$5),1,0))</f>
        <v/>
      </c>
    </row>
    <row r="137">
      <c r="A137" s="14" t="n"/>
      <c r="B137" s="14" t="n"/>
      <c r="C137" s="16" t="n"/>
      <c r="D137" s="16" t="n"/>
      <c r="E137" s="14" t="n"/>
      <c r="F137" s="14" t="n"/>
      <c r="G137" s="14" t="n"/>
      <c r="H137" s="14" t="n"/>
      <c r="I137" s="17">
        <f>IF(A137="","",COUNTIF(Findings!$B$2:$B$301,A137)-COUNTIFS(Findings!$B$2:$B$301,A137,Findings!$C$2:$C$301,"&gt;"&amp;'Start here'!$B$4))</f>
        <v/>
      </c>
      <c r="J137" s="17">
        <f>IF(A137="","",IF(AND(D137&lt;&gt;"",D137&lt;='Start here'!$B$4),IF(AND(C137&lt;&gt;"",D137&gt;C137),"Completed late","Completed"),IF(C137="","No planned date",IF(C137&lt;'Start here'!$B$4,IF(K137&lt;&gt;"","Missed, rescheduled","Overdue"),"Planned"))))</f>
        <v/>
      </c>
      <c r="K137" s="14" t="n"/>
      <c r="L137" s="17">
        <f>IF(A137="","",IF(OR('Start here'!$B$5="",B137='Start here'!$B$5),1,0))</f>
        <v/>
      </c>
    </row>
    <row r="138">
      <c r="A138" s="14" t="n"/>
      <c r="B138" s="14" t="n"/>
      <c r="C138" s="16" t="n"/>
      <c r="D138" s="16" t="n"/>
      <c r="E138" s="14" t="n"/>
      <c r="F138" s="14" t="n"/>
      <c r="G138" s="14" t="n"/>
      <c r="H138" s="14" t="n"/>
      <c r="I138" s="17">
        <f>IF(A138="","",COUNTIF(Findings!$B$2:$B$301,A138)-COUNTIFS(Findings!$B$2:$B$301,A138,Findings!$C$2:$C$301,"&gt;"&amp;'Start here'!$B$4))</f>
        <v/>
      </c>
      <c r="J138" s="17">
        <f>IF(A138="","",IF(AND(D138&lt;&gt;"",D138&lt;='Start here'!$B$4),IF(AND(C138&lt;&gt;"",D138&gt;C138),"Completed late","Completed"),IF(C138="","No planned date",IF(C138&lt;'Start here'!$B$4,IF(K138&lt;&gt;"","Missed, rescheduled","Overdue"),"Planned"))))</f>
        <v/>
      </c>
      <c r="K138" s="14" t="n"/>
      <c r="L138" s="17">
        <f>IF(A138="","",IF(OR('Start here'!$B$5="",B138='Start here'!$B$5),1,0))</f>
        <v/>
      </c>
    </row>
    <row r="139">
      <c r="A139" s="14" t="n"/>
      <c r="B139" s="14" t="n"/>
      <c r="C139" s="16" t="n"/>
      <c r="D139" s="16" t="n"/>
      <c r="E139" s="14" t="n"/>
      <c r="F139" s="14" t="n"/>
      <c r="G139" s="14" t="n"/>
      <c r="H139" s="14" t="n"/>
      <c r="I139" s="17">
        <f>IF(A139="","",COUNTIF(Findings!$B$2:$B$301,A139)-COUNTIFS(Findings!$B$2:$B$301,A139,Findings!$C$2:$C$301,"&gt;"&amp;'Start here'!$B$4))</f>
        <v/>
      </c>
      <c r="J139" s="17">
        <f>IF(A139="","",IF(AND(D139&lt;&gt;"",D139&lt;='Start here'!$B$4),IF(AND(C139&lt;&gt;"",D139&gt;C139),"Completed late","Completed"),IF(C139="","No planned date",IF(C139&lt;'Start here'!$B$4,IF(K139&lt;&gt;"","Missed, rescheduled","Overdue"),"Planned"))))</f>
        <v/>
      </c>
      <c r="K139" s="14" t="n"/>
      <c r="L139" s="17">
        <f>IF(A139="","",IF(OR('Start here'!$B$5="",B139='Start here'!$B$5),1,0))</f>
        <v/>
      </c>
    </row>
    <row r="140">
      <c r="A140" s="14" t="n"/>
      <c r="B140" s="14" t="n"/>
      <c r="C140" s="16" t="n"/>
      <c r="D140" s="16" t="n"/>
      <c r="E140" s="14" t="n"/>
      <c r="F140" s="14" t="n"/>
      <c r="G140" s="14" t="n"/>
      <c r="H140" s="14" t="n"/>
      <c r="I140" s="17">
        <f>IF(A140="","",COUNTIF(Findings!$B$2:$B$301,A140)-COUNTIFS(Findings!$B$2:$B$301,A140,Findings!$C$2:$C$301,"&gt;"&amp;'Start here'!$B$4))</f>
        <v/>
      </c>
      <c r="J140" s="17">
        <f>IF(A140="","",IF(AND(D140&lt;&gt;"",D140&lt;='Start here'!$B$4),IF(AND(C140&lt;&gt;"",D140&gt;C140),"Completed late","Completed"),IF(C140="","No planned date",IF(C140&lt;'Start here'!$B$4,IF(K140&lt;&gt;"","Missed, rescheduled","Overdue"),"Planned"))))</f>
        <v/>
      </c>
      <c r="K140" s="14" t="n"/>
      <c r="L140" s="17">
        <f>IF(A140="","",IF(OR('Start here'!$B$5="",B140='Start here'!$B$5),1,0))</f>
        <v/>
      </c>
    </row>
    <row r="141">
      <c r="A141" s="14" t="n"/>
      <c r="B141" s="14" t="n"/>
      <c r="C141" s="16" t="n"/>
      <c r="D141" s="16" t="n"/>
      <c r="E141" s="14" t="n"/>
      <c r="F141" s="14" t="n"/>
      <c r="G141" s="14" t="n"/>
      <c r="H141" s="14" t="n"/>
      <c r="I141" s="17">
        <f>IF(A141="","",COUNTIF(Findings!$B$2:$B$301,A141)-COUNTIFS(Findings!$B$2:$B$301,A141,Findings!$C$2:$C$301,"&gt;"&amp;'Start here'!$B$4))</f>
        <v/>
      </c>
      <c r="J141" s="17">
        <f>IF(A141="","",IF(AND(D141&lt;&gt;"",D141&lt;='Start here'!$B$4),IF(AND(C141&lt;&gt;"",D141&gt;C141),"Completed late","Completed"),IF(C141="","No planned date",IF(C141&lt;'Start here'!$B$4,IF(K141&lt;&gt;"","Missed, rescheduled","Overdue"),"Planned"))))</f>
        <v/>
      </c>
      <c r="K141" s="14" t="n"/>
      <c r="L141" s="17">
        <f>IF(A141="","",IF(OR('Start here'!$B$5="",B141='Start here'!$B$5),1,0))</f>
        <v/>
      </c>
    </row>
    <row r="142">
      <c r="A142" s="14" t="n"/>
      <c r="B142" s="14" t="n"/>
      <c r="C142" s="16" t="n"/>
      <c r="D142" s="16" t="n"/>
      <c r="E142" s="14" t="n"/>
      <c r="F142" s="14" t="n"/>
      <c r="G142" s="14" t="n"/>
      <c r="H142" s="14" t="n"/>
      <c r="I142" s="17">
        <f>IF(A142="","",COUNTIF(Findings!$B$2:$B$301,A142)-COUNTIFS(Findings!$B$2:$B$301,A142,Findings!$C$2:$C$301,"&gt;"&amp;'Start here'!$B$4))</f>
        <v/>
      </c>
      <c r="J142" s="17">
        <f>IF(A142="","",IF(AND(D142&lt;&gt;"",D142&lt;='Start here'!$B$4),IF(AND(C142&lt;&gt;"",D142&gt;C142),"Completed late","Completed"),IF(C142="","No planned date",IF(C142&lt;'Start here'!$B$4,IF(K142&lt;&gt;"","Missed, rescheduled","Overdue"),"Planned"))))</f>
        <v/>
      </c>
      <c r="K142" s="14" t="n"/>
      <c r="L142" s="17">
        <f>IF(A142="","",IF(OR('Start here'!$B$5="",B142='Start here'!$B$5),1,0))</f>
        <v/>
      </c>
    </row>
    <row r="143">
      <c r="A143" s="14" t="n"/>
      <c r="B143" s="14" t="n"/>
      <c r="C143" s="16" t="n"/>
      <c r="D143" s="16" t="n"/>
      <c r="E143" s="14" t="n"/>
      <c r="F143" s="14" t="n"/>
      <c r="G143" s="14" t="n"/>
      <c r="H143" s="14" t="n"/>
      <c r="I143" s="17">
        <f>IF(A143="","",COUNTIF(Findings!$B$2:$B$301,A143)-COUNTIFS(Findings!$B$2:$B$301,A143,Findings!$C$2:$C$301,"&gt;"&amp;'Start here'!$B$4))</f>
        <v/>
      </c>
      <c r="J143" s="17">
        <f>IF(A143="","",IF(AND(D143&lt;&gt;"",D143&lt;='Start here'!$B$4),IF(AND(C143&lt;&gt;"",D143&gt;C143),"Completed late","Completed"),IF(C143="","No planned date",IF(C143&lt;'Start here'!$B$4,IF(K143&lt;&gt;"","Missed, rescheduled","Overdue"),"Planned"))))</f>
        <v/>
      </c>
      <c r="K143" s="14" t="n"/>
      <c r="L143" s="17">
        <f>IF(A143="","",IF(OR('Start here'!$B$5="",B143='Start here'!$B$5),1,0))</f>
        <v/>
      </c>
    </row>
    <row r="144">
      <c r="A144" s="14" t="n"/>
      <c r="B144" s="14" t="n"/>
      <c r="C144" s="16" t="n"/>
      <c r="D144" s="16" t="n"/>
      <c r="E144" s="14" t="n"/>
      <c r="F144" s="14" t="n"/>
      <c r="G144" s="14" t="n"/>
      <c r="H144" s="14" t="n"/>
      <c r="I144" s="17">
        <f>IF(A144="","",COUNTIF(Findings!$B$2:$B$301,A144)-COUNTIFS(Findings!$B$2:$B$301,A144,Findings!$C$2:$C$301,"&gt;"&amp;'Start here'!$B$4))</f>
        <v/>
      </c>
      <c r="J144" s="17">
        <f>IF(A144="","",IF(AND(D144&lt;&gt;"",D144&lt;='Start here'!$B$4),IF(AND(C144&lt;&gt;"",D144&gt;C144),"Completed late","Completed"),IF(C144="","No planned date",IF(C144&lt;'Start here'!$B$4,IF(K144&lt;&gt;"","Missed, rescheduled","Overdue"),"Planned"))))</f>
        <v/>
      </c>
      <c r="K144" s="14" t="n"/>
      <c r="L144" s="17">
        <f>IF(A144="","",IF(OR('Start here'!$B$5="",B144='Start here'!$B$5),1,0))</f>
        <v/>
      </c>
    </row>
    <row r="145">
      <c r="A145" s="14" t="n"/>
      <c r="B145" s="14" t="n"/>
      <c r="C145" s="16" t="n"/>
      <c r="D145" s="16" t="n"/>
      <c r="E145" s="14" t="n"/>
      <c r="F145" s="14" t="n"/>
      <c r="G145" s="14" t="n"/>
      <c r="H145" s="14" t="n"/>
      <c r="I145" s="17">
        <f>IF(A145="","",COUNTIF(Findings!$B$2:$B$301,A145)-COUNTIFS(Findings!$B$2:$B$301,A145,Findings!$C$2:$C$301,"&gt;"&amp;'Start here'!$B$4))</f>
        <v/>
      </c>
      <c r="J145" s="17">
        <f>IF(A145="","",IF(AND(D145&lt;&gt;"",D145&lt;='Start here'!$B$4),IF(AND(C145&lt;&gt;"",D145&gt;C145),"Completed late","Completed"),IF(C145="","No planned date",IF(C145&lt;'Start here'!$B$4,IF(K145&lt;&gt;"","Missed, rescheduled","Overdue"),"Planned"))))</f>
        <v/>
      </c>
      <c r="K145" s="14" t="n"/>
      <c r="L145" s="17">
        <f>IF(A145="","",IF(OR('Start here'!$B$5="",B145='Start here'!$B$5),1,0))</f>
        <v/>
      </c>
    </row>
    <row r="146">
      <c r="A146" s="14" t="n"/>
      <c r="B146" s="14" t="n"/>
      <c r="C146" s="16" t="n"/>
      <c r="D146" s="16" t="n"/>
      <c r="E146" s="14" t="n"/>
      <c r="F146" s="14" t="n"/>
      <c r="G146" s="14" t="n"/>
      <c r="H146" s="14" t="n"/>
      <c r="I146" s="17">
        <f>IF(A146="","",COUNTIF(Findings!$B$2:$B$301,A146)-COUNTIFS(Findings!$B$2:$B$301,A146,Findings!$C$2:$C$301,"&gt;"&amp;'Start here'!$B$4))</f>
        <v/>
      </c>
      <c r="J146" s="17">
        <f>IF(A146="","",IF(AND(D146&lt;&gt;"",D146&lt;='Start here'!$B$4),IF(AND(C146&lt;&gt;"",D146&gt;C146),"Completed late","Completed"),IF(C146="","No planned date",IF(C146&lt;'Start here'!$B$4,IF(K146&lt;&gt;"","Missed, rescheduled","Overdue"),"Planned"))))</f>
        <v/>
      </c>
      <c r="K146" s="14" t="n"/>
      <c r="L146" s="17">
        <f>IF(A146="","",IF(OR('Start here'!$B$5="",B146='Start here'!$B$5),1,0))</f>
        <v/>
      </c>
    </row>
    <row r="147">
      <c r="A147" s="14" t="n"/>
      <c r="B147" s="14" t="n"/>
      <c r="C147" s="16" t="n"/>
      <c r="D147" s="16" t="n"/>
      <c r="E147" s="14" t="n"/>
      <c r="F147" s="14" t="n"/>
      <c r="G147" s="14" t="n"/>
      <c r="H147" s="14" t="n"/>
      <c r="I147" s="17">
        <f>IF(A147="","",COUNTIF(Findings!$B$2:$B$301,A147)-COUNTIFS(Findings!$B$2:$B$301,A147,Findings!$C$2:$C$301,"&gt;"&amp;'Start here'!$B$4))</f>
        <v/>
      </c>
      <c r="J147" s="17">
        <f>IF(A147="","",IF(AND(D147&lt;&gt;"",D147&lt;='Start here'!$B$4),IF(AND(C147&lt;&gt;"",D147&gt;C147),"Completed late","Completed"),IF(C147="","No planned date",IF(C147&lt;'Start here'!$B$4,IF(K147&lt;&gt;"","Missed, rescheduled","Overdue"),"Planned"))))</f>
        <v/>
      </c>
      <c r="K147" s="14" t="n"/>
      <c r="L147" s="17">
        <f>IF(A147="","",IF(OR('Start here'!$B$5="",B147='Start here'!$B$5),1,0))</f>
        <v/>
      </c>
    </row>
    <row r="148">
      <c r="A148" s="14" t="n"/>
      <c r="B148" s="14" t="n"/>
      <c r="C148" s="16" t="n"/>
      <c r="D148" s="16" t="n"/>
      <c r="E148" s="14" t="n"/>
      <c r="F148" s="14" t="n"/>
      <c r="G148" s="14" t="n"/>
      <c r="H148" s="14" t="n"/>
      <c r="I148" s="17">
        <f>IF(A148="","",COUNTIF(Findings!$B$2:$B$301,A148)-COUNTIFS(Findings!$B$2:$B$301,A148,Findings!$C$2:$C$301,"&gt;"&amp;'Start here'!$B$4))</f>
        <v/>
      </c>
      <c r="J148" s="17">
        <f>IF(A148="","",IF(AND(D148&lt;&gt;"",D148&lt;='Start here'!$B$4),IF(AND(C148&lt;&gt;"",D148&gt;C148),"Completed late","Completed"),IF(C148="","No planned date",IF(C148&lt;'Start here'!$B$4,IF(K148&lt;&gt;"","Missed, rescheduled","Overdue"),"Planned"))))</f>
        <v/>
      </c>
      <c r="K148" s="14" t="n"/>
      <c r="L148" s="17">
        <f>IF(A148="","",IF(OR('Start here'!$B$5="",B148='Start here'!$B$5),1,0))</f>
        <v/>
      </c>
    </row>
    <row r="149">
      <c r="A149" s="14" t="n"/>
      <c r="B149" s="14" t="n"/>
      <c r="C149" s="16" t="n"/>
      <c r="D149" s="16" t="n"/>
      <c r="E149" s="14" t="n"/>
      <c r="F149" s="14" t="n"/>
      <c r="G149" s="14" t="n"/>
      <c r="H149" s="14" t="n"/>
      <c r="I149" s="17">
        <f>IF(A149="","",COUNTIF(Findings!$B$2:$B$301,A149)-COUNTIFS(Findings!$B$2:$B$301,A149,Findings!$C$2:$C$301,"&gt;"&amp;'Start here'!$B$4))</f>
        <v/>
      </c>
      <c r="J149" s="17">
        <f>IF(A149="","",IF(AND(D149&lt;&gt;"",D149&lt;='Start here'!$B$4),IF(AND(C149&lt;&gt;"",D149&gt;C149),"Completed late","Completed"),IF(C149="","No planned date",IF(C149&lt;'Start here'!$B$4,IF(K149&lt;&gt;"","Missed, rescheduled","Overdue"),"Planned"))))</f>
        <v/>
      </c>
      <c r="K149" s="14" t="n"/>
      <c r="L149" s="17">
        <f>IF(A149="","",IF(OR('Start here'!$B$5="",B149='Start here'!$B$5),1,0))</f>
        <v/>
      </c>
    </row>
    <row r="150">
      <c r="A150" s="14" t="n"/>
      <c r="B150" s="14" t="n"/>
      <c r="C150" s="16" t="n"/>
      <c r="D150" s="16" t="n"/>
      <c r="E150" s="14" t="n"/>
      <c r="F150" s="14" t="n"/>
      <c r="G150" s="14" t="n"/>
      <c r="H150" s="14" t="n"/>
      <c r="I150" s="17">
        <f>IF(A150="","",COUNTIF(Findings!$B$2:$B$301,A150)-COUNTIFS(Findings!$B$2:$B$301,A150,Findings!$C$2:$C$301,"&gt;"&amp;'Start here'!$B$4))</f>
        <v/>
      </c>
      <c r="J150" s="17">
        <f>IF(A150="","",IF(AND(D150&lt;&gt;"",D150&lt;='Start here'!$B$4),IF(AND(C150&lt;&gt;"",D150&gt;C150),"Completed late","Completed"),IF(C150="","No planned date",IF(C150&lt;'Start here'!$B$4,IF(K150&lt;&gt;"","Missed, rescheduled","Overdue"),"Planned"))))</f>
        <v/>
      </c>
      <c r="K150" s="14" t="n"/>
      <c r="L150" s="17">
        <f>IF(A150="","",IF(OR('Start here'!$B$5="",B150='Start here'!$B$5),1,0))</f>
        <v/>
      </c>
    </row>
    <row r="151">
      <c r="A151" s="14" t="n"/>
      <c r="B151" s="14" t="n"/>
      <c r="C151" s="16" t="n"/>
      <c r="D151" s="16" t="n"/>
      <c r="E151" s="14" t="n"/>
      <c r="F151" s="14" t="n"/>
      <c r="G151" s="14" t="n"/>
      <c r="H151" s="14" t="n"/>
      <c r="I151" s="17">
        <f>IF(A151="","",COUNTIF(Findings!$B$2:$B$301,A151)-COUNTIFS(Findings!$B$2:$B$301,A151,Findings!$C$2:$C$301,"&gt;"&amp;'Start here'!$B$4))</f>
        <v/>
      </c>
      <c r="J151" s="17">
        <f>IF(A151="","",IF(AND(D151&lt;&gt;"",D151&lt;='Start here'!$B$4),IF(AND(C151&lt;&gt;"",D151&gt;C151),"Completed late","Completed"),IF(C151="","No planned date",IF(C151&lt;'Start here'!$B$4,IF(K151&lt;&gt;"","Missed, rescheduled","Overdue"),"Planned"))))</f>
        <v/>
      </c>
      <c r="K151" s="14" t="n"/>
      <c r="L151" s="17">
        <f>IF(A151="","",IF(OR('Start here'!$B$5="",B151='Start here'!$B$5),1,0))</f>
        <v/>
      </c>
    </row>
    <row r="152">
      <c r="A152" s="14" t="n"/>
      <c r="B152" s="14" t="n"/>
      <c r="C152" s="16" t="n"/>
      <c r="D152" s="16" t="n"/>
      <c r="E152" s="14" t="n"/>
      <c r="F152" s="14" t="n"/>
      <c r="G152" s="14" t="n"/>
      <c r="H152" s="14" t="n"/>
      <c r="I152" s="17">
        <f>IF(A152="","",COUNTIF(Findings!$B$2:$B$301,A152)-COUNTIFS(Findings!$B$2:$B$301,A152,Findings!$C$2:$C$301,"&gt;"&amp;'Start here'!$B$4))</f>
        <v/>
      </c>
      <c r="J152" s="17">
        <f>IF(A152="","",IF(AND(D152&lt;&gt;"",D152&lt;='Start here'!$B$4),IF(AND(C152&lt;&gt;"",D152&gt;C152),"Completed late","Completed"),IF(C152="","No planned date",IF(C152&lt;'Start here'!$B$4,IF(K152&lt;&gt;"","Missed, rescheduled","Overdue"),"Planned"))))</f>
        <v/>
      </c>
      <c r="K152" s="14" t="n"/>
      <c r="L152" s="17">
        <f>IF(A152="","",IF(OR('Start here'!$B$5="",B152='Start here'!$B$5),1,0))</f>
        <v/>
      </c>
    </row>
    <row r="153">
      <c r="A153" s="14" t="n"/>
      <c r="B153" s="14" t="n"/>
      <c r="C153" s="16" t="n"/>
      <c r="D153" s="16" t="n"/>
      <c r="E153" s="14" t="n"/>
      <c r="F153" s="14" t="n"/>
      <c r="G153" s="14" t="n"/>
      <c r="H153" s="14" t="n"/>
      <c r="I153" s="17">
        <f>IF(A153="","",COUNTIF(Findings!$B$2:$B$301,A153)-COUNTIFS(Findings!$B$2:$B$301,A153,Findings!$C$2:$C$301,"&gt;"&amp;'Start here'!$B$4))</f>
        <v/>
      </c>
      <c r="J153" s="17">
        <f>IF(A153="","",IF(AND(D153&lt;&gt;"",D153&lt;='Start here'!$B$4),IF(AND(C153&lt;&gt;"",D153&gt;C153),"Completed late","Completed"),IF(C153="","No planned date",IF(C153&lt;'Start here'!$B$4,IF(K153&lt;&gt;"","Missed, rescheduled","Overdue"),"Planned"))))</f>
        <v/>
      </c>
      <c r="K153" s="14" t="n"/>
      <c r="L153" s="17">
        <f>IF(A153="","",IF(OR('Start here'!$B$5="",B153='Start here'!$B$5),1,0))</f>
        <v/>
      </c>
    </row>
    <row r="154">
      <c r="A154" s="14" t="n"/>
      <c r="B154" s="14" t="n"/>
      <c r="C154" s="16" t="n"/>
      <c r="D154" s="16" t="n"/>
      <c r="E154" s="14" t="n"/>
      <c r="F154" s="14" t="n"/>
      <c r="G154" s="14" t="n"/>
      <c r="H154" s="14" t="n"/>
      <c r="I154" s="17">
        <f>IF(A154="","",COUNTIF(Findings!$B$2:$B$301,A154)-COUNTIFS(Findings!$B$2:$B$301,A154,Findings!$C$2:$C$301,"&gt;"&amp;'Start here'!$B$4))</f>
        <v/>
      </c>
      <c r="J154" s="17">
        <f>IF(A154="","",IF(AND(D154&lt;&gt;"",D154&lt;='Start here'!$B$4),IF(AND(C154&lt;&gt;"",D154&gt;C154),"Completed late","Completed"),IF(C154="","No planned date",IF(C154&lt;'Start here'!$B$4,IF(K154&lt;&gt;"","Missed, rescheduled","Overdue"),"Planned"))))</f>
        <v/>
      </c>
      <c r="K154" s="14" t="n"/>
      <c r="L154" s="17">
        <f>IF(A154="","",IF(OR('Start here'!$B$5="",B154='Start here'!$B$5),1,0))</f>
        <v/>
      </c>
    </row>
    <row r="155">
      <c r="A155" s="14" t="n"/>
      <c r="B155" s="14" t="n"/>
      <c r="C155" s="16" t="n"/>
      <c r="D155" s="16" t="n"/>
      <c r="E155" s="14" t="n"/>
      <c r="F155" s="14" t="n"/>
      <c r="G155" s="14" t="n"/>
      <c r="H155" s="14" t="n"/>
      <c r="I155" s="17">
        <f>IF(A155="","",COUNTIF(Findings!$B$2:$B$301,A155)-COUNTIFS(Findings!$B$2:$B$301,A155,Findings!$C$2:$C$301,"&gt;"&amp;'Start here'!$B$4))</f>
        <v/>
      </c>
      <c r="J155" s="17">
        <f>IF(A155="","",IF(AND(D155&lt;&gt;"",D155&lt;='Start here'!$B$4),IF(AND(C155&lt;&gt;"",D155&gt;C155),"Completed late","Completed"),IF(C155="","No planned date",IF(C155&lt;'Start here'!$B$4,IF(K155&lt;&gt;"","Missed, rescheduled","Overdue"),"Planned"))))</f>
        <v/>
      </c>
      <c r="K155" s="14" t="n"/>
      <c r="L155" s="17">
        <f>IF(A155="","",IF(OR('Start here'!$B$5="",B155='Start here'!$B$5),1,0))</f>
        <v/>
      </c>
    </row>
    <row r="156">
      <c r="A156" s="14" t="n"/>
      <c r="B156" s="14" t="n"/>
      <c r="C156" s="16" t="n"/>
      <c r="D156" s="16" t="n"/>
      <c r="E156" s="14" t="n"/>
      <c r="F156" s="14" t="n"/>
      <c r="G156" s="14" t="n"/>
      <c r="H156" s="14" t="n"/>
      <c r="I156" s="17">
        <f>IF(A156="","",COUNTIF(Findings!$B$2:$B$301,A156)-COUNTIFS(Findings!$B$2:$B$301,A156,Findings!$C$2:$C$301,"&gt;"&amp;'Start here'!$B$4))</f>
        <v/>
      </c>
      <c r="J156" s="17">
        <f>IF(A156="","",IF(AND(D156&lt;&gt;"",D156&lt;='Start here'!$B$4),IF(AND(C156&lt;&gt;"",D156&gt;C156),"Completed late","Completed"),IF(C156="","No planned date",IF(C156&lt;'Start here'!$B$4,IF(K156&lt;&gt;"","Missed, rescheduled","Overdue"),"Planned"))))</f>
        <v/>
      </c>
      <c r="K156" s="14" t="n"/>
      <c r="L156" s="17">
        <f>IF(A156="","",IF(OR('Start here'!$B$5="",B156='Start here'!$B$5),1,0))</f>
        <v/>
      </c>
    </row>
    <row r="157">
      <c r="A157" s="14" t="n"/>
      <c r="B157" s="14" t="n"/>
      <c r="C157" s="16" t="n"/>
      <c r="D157" s="16" t="n"/>
      <c r="E157" s="14" t="n"/>
      <c r="F157" s="14" t="n"/>
      <c r="G157" s="14" t="n"/>
      <c r="H157" s="14" t="n"/>
      <c r="I157" s="17">
        <f>IF(A157="","",COUNTIF(Findings!$B$2:$B$301,A157)-COUNTIFS(Findings!$B$2:$B$301,A157,Findings!$C$2:$C$301,"&gt;"&amp;'Start here'!$B$4))</f>
        <v/>
      </c>
      <c r="J157" s="17">
        <f>IF(A157="","",IF(AND(D157&lt;&gt;"",D157&lt;='Start here'!$B$4),IF(AND(C157&lt;&gt;"",D157&gt;C157),"Completed late","Completed"),IF(C157="","No planned date",IF(C157&lt;'Start here'!$B$4,IF(K157&lt;&gt;"","Missed, rescheduled","Overdue"),"Planned"))))</f>
        <v/>
      </c>
      <c r="K157" s="14" t="n"/>
      <c r="L157" s="17">
        <f>IF(A157="","",IF(OR('Start here'!$B$5="",B157='Start here'!$B$5),1,0))</f>
        <v/>
      </c>
    </row>
    <row r="158">
      <c r="A158" s="14" t="n"/>
      <c r="B158" s="14" t="n"/>
      <c r="C158" s="16" t="n"/>
      <c r="D158" s="16" t="n"/>
      <c r="E158" s="14" t="n"/>
      <c r="F158" s="14" t="n"/>
      <c r="G158" s="14" t="n"/>
      <c r="H158" s="14" t="n"/>
      <c r="I158" s="17">
        <f>IF(A158="","",COUNTIF(Findings!$B$2:$B$301,A158)-COUNTIFS(Findings!$B$2:$B$301,A158,Findings!$C$2:$C$301,"&gt;"&amp;'Start here'!$B$4))</f>
        <v/>
      </c>
      <c r="J158" s="17">
        <f>IF(A158="","",IF(AND(D158&lt;&gt;"",D158&lt;='Start here'!$B$4),IF(AND(C158&lt;&gt;"",D158&gt;C158),"Completed late","Completed"),IF(C158="","No planned date",IF(C158&lt;'Start here'!$B$4,IF(K158&lt;&gt;"","Missed, rescheduled","Overdue"),"Planned"))))</f>
        <v/>
      </c>
      <c r="K158" s="14" t="n"/>
      <c r="L158" s="17">
        <f>IF(A158="","",IF(OR('Start here'!$B$5="",B158='Start here'!$B$5),1,0))</f>
        <v/>
      </c>
    </row>
    <row r="159">
      <c r="A159" s="14" t="n"/>
      <c r="B159" s="14" t="n"/>
      <c r="C159" s="16" t="n"/>
      <c r="D159" s="16" t="n"/>
      <c r="E159" s="14" t="n"/>
      <c r="F159" s="14" t="n"/>
      <c r="G159" s="14" t="n"/>
      <c r="H159" s="14" t="n"/>
      <c r="I159" s="17">
        <f>IF(A159="","",COUNTIF(Findings!$B$2:$B$301,A159)-COUNTIFS(Findings!$B$2:$B$301,A159,Findings!$C$2:$C$301,"&gt;"&amp;'Start here'!$B$4))</f>
        <v/>
      </c>
      <c r="J159" s="17">
        <f>IF(A159="","",IF(AND(D159&lt;&gt;"",D159&lt;='Start here'!$B$4),IF(AND(C159&lt;&gt;"",D159&gt;C159),"Completed late","Completed"),IF(C159="","No planned date",IF(C159&lt;'Start here'!$B$4,IF(K159&lt;&gt;"","Missed, rescheduled","Overdue"),"Planned"))))</f>
        <v/>
      </c>
      <c r="K159" s="14" t="n"/>
      <c r="L159" s="17">
        <f>IF(A159="","",IF(OR('Start here'!$B$5="",B159='Start here'!$B$5),1,0))</f>
        <v/>
      </c>
    </row>
    <row r="160">
      <c r="A160" s="14" t="n"/>
      <c r="B160" s="14" t="n"/>
      <c r="C160" s="16" t="n"/>
      <c r="D160" s="16" t="n"/>
      <c r="E160" s="14" t="n"/>
      <c r="F160" s="14" t="n"/>
      <c r="G160" s="14" t="n"/>
      <c r="H160" s="14" t="n"/>
      <c r="I160" s="17">
        <f>IF(A160="","",COUNTIF(Findings!$B$2:$B$301,A160)-COUNTIFS(Findings!$B$2:$B$301,A160,Findings!$C$2:$C$301,"&gt;"&amp;'Start here'!$B$4))</f>
        <v/>
      </c>
      <c r="J160" s="17">
        <f>IF(A160="","",IF(AND(D160&lt;&gt;"",D160&lt;='Start here'!$B$4),IF(AND(C160&lt;&gt;"",D160&gt;C160),"Completed late","Completed"),IF(C160="","No planned date",IF(C160&lt;'Start here'!$B$4,IF(K160&lt;&gt;"","Missed, rescheduled","Overdue"),"Planned"))))</f>
        <v/>
      </c>
      <c r="K160" s="14" t="n"/>
      <c r="L160" s="17">
        <f>IF(A160="","",IF(OR('Start here'!$B$5="",B160='Start here'!$B$5),1,0))</f>
        <v/>
      </c>
    </row>
    <row r="161">
      <c r="A161" s="14" t="n"/>
      <c r="B161" s="14" t="n"/>
      <c r="C161" s="16" t="n"/>
      <c r="D161" s="16" t="n"/>
      <c r="E161" s="14" t="n"/>
      <c r="F161" s="14" t="n"/>
      <c r="G161" s="14" t="n"/>
      <c r="H161" s="14" t="n"/>
      <c r="I161" s="17">
        <f>IF(A161="","",COUNTIF(Findings!$B$2:$B$301,A161)-COUNTIFS(Findings!$B$2:$B$301,A161,Findings!$C$2:$C$301,"&gt;"&amp;'Start here'!$B$4))</f>
        <v/>
      </c>
      <c r="J161" s="17">
        <f>IF(A161="","",IF(AND(D161&lt;&gt;"",D161&lt;='Start here'!$B$4),IF(AND(C161&lt;&gt;"",D161&gt;C161),"Completed late","Completed"),IF(C161="","No planned date",IF(C161&lt;'Start here'!$B$4,IF(K161&lt;&gt;"","Missed, rescheduled","Overdue"),"Planned"))))</f>
        <v/>
      </c>
      <c r="K161" s="14" t="n"/>
      <c r="L161" s="17">
        <f>IF(A161="","",IF(OR('Start here'!$B$5="",B161='Start here'!$B$5),1,0))</f>
        <v/>
      </c>
    </row>
    <row r="162">
      <c r="A162" s="14" t="n"/>
      <c r="B162" s="14" t="n"/>
      <c r="C162" s="16" t="n"/>
      <c r="D162" s="16" t="n"/>
      <c r="E162" s="14" t="n"/>
      <c r="F162" s="14" t="n"/>
      <c r="G162" s="14" t="n"/>
      <c r="H162" s="14" t="n"/>
      <c r="I162" s="17">
        <f>IF(A162="","",COUNTIF(Findings!$B$2:$B$301,A162)-COUNTIFS(Findings!$B$2:$B$301,A162,Findings!$C$2:$C$301,"&gt;"&amp;'Start here'!$B$4))</f>
        <v/>
      </c>
      <c r="J162" s="17">
        <f>IF(A162="","",IF(AND(D162&lt;&gt;"",D162&lt;='Start here'!$B$4),IF(AND(C162&lt;&gt;"",D162&gt;C162),"Completed late","Completed"),IF(C162="","No planned date",IF(C162&lt;'Start here'!$B$4,IF(K162&lt;&gt;"","Missed, rescheduled","Overdue"),"Planned"))))</f>
        <v/>
      </c>
      <c r="K162" s="14" t="n"/>
      <c r="L162" s="17">
        <f>IF(A162="","",IF(OR('Start here'!$B$5="",B162='Start here'!$B$5),1,0))</f>
        <v/>
      </c>
    </row>
    <row r="163">
      <c r="A163" s="14" t="n"/>
      <c r="B163" s="14" t="n"/>
      <c r="C163" s="16" t="n"/>
      <c r="D163" s="16" t="n"/>
      <c r="E163" s="14" t="n"/>
      <c r="F163" s="14" t="n"/>
      <c r="G163" s="14" t="n"/>
      <c r="H163" s="14" t="n"/>
      <c r="I163" s="17">
        <f>IF(A163="","",COUNTIF(Findings!$B$2:$B$301,A163)-COUNTIFS(Findings!$B$2:$B$301,A163,Findings!$C$2:$C$301,"&gt;"&amp;'Start here'!$B$4))</f>
        <v/>
      </c>
      <c r="J163" s="17">
        <f>IF(A163="","",IF(AND(D163&lt;&gt;"",D163&lt;='Start here'!$B$4),IF(AND(C163&lt;&gt;"",D163&gt;C163),"Completed late","Completed"),IF(C163="","No planned date",IF(C163&lt;'Start here'!$B$4,IF(K163&lt;&gt;"","Missed, rescheduled","Overdue"),"Planned"))))</f>
        <v/>
      </c>
      <c r="K163" s="14" t="n"/>
      <c r="L163" s="17">
        <f>IF(A163="","",IF(OR('Start here'!$B$5="",B163='Start here'!$B$5),1,0))</f>
        <v/>
      </c>
    </row>
    <row r="164">
      <c r="A164" s="14" t="n"/>
      <c r="B164" s="14" t="n"/>
      <c r="C164" s="16" t="n"/>
      <c r="D164" s="16" t="n"/>
      <c r="E164" s="14" t="n"/>
      <c r="F164" s="14" t="n"/>
      <c r="G164" s="14" t="n"/>
      <c r="H164" s="14" t="n"/>
      <c r="I164" s="17">
        <f>IF(A164="","",COUNTIF(Findings!$B$2:$B$301,A164)-COUNTIFS(Findings!$B$2:$B$301,A164,Findings!$C$2:$C$301,"&gt;"&amp;'Start here'!$B$4))</f>
        <v/>
      </c>
      <c r="J164" s="17">
        <f>IF(A164="","",IF(AND(D164&lt;&gt;"",D164&lt;='Start here'!$B$4),IF(AND(C164&lt;&gt;"",D164&gt;C164),"Completed late","Completed"),IF(C164="","No planned date",IF(C164&lt;'Start here'!$B$4,IF(K164&lt;&gt;"","Missed, rescheduled","Overdue"),"Planned"))))</f>
        <v/>
      </c>
      <c r="K164" s="14" t="n"/>
      <c r="L164" s="17">
        <f>IF(A164="","",IF(OR('Start here'!$B$5="",B164='Start here'!$B$5),1,0))</f>
        <v/>
      </c>
    </row>
    <row r="165">
      <c r="A165" s="14" t="n"/>
      <c r="B165" s="14" t="n"/>
      <c r="C165" s="16" t="n"/>
      <c r="D165" s="16" t="n"/>
      <c r="E165" s="14" t="n"/>
      <c r="F165" s="14" t="n"/>
      <c r="G165" s="14" t="n"/>
      <c r="H165" s="14" t="n"/>
      <c r="I165" s="17">
        <f>IF(A165="","",COUNTIF(Findings!$B$2:$B$301,A165)-COUNTIFS(Findings!$B$2:$B$301,A165,Findings!$C$2:$C$301,"&gt;"&amp;'Start here'!$B$4))</f>
        <v/>
      </c>
      <c r="J165" s="17">
        <f>IF(A165="","",IF(AND(D165&lt;&gt;"",D165&lt;='Start here'!$B$4),IF(AND(C165&lt;&gt;"",D165&gt;C165),"Completed late","Completed"),IF(C165="","No planned date",IF(C165&lt;'Start here'!$B$4,IF(K165&lt;&gt;"","Missed, rescheduled","Overdue"),"Planned"))))</f>
        <v/>
      </c>
      <c r="K165" s="14" t="n"/>
      <c r="L165" s="17">
        <f>IF(A165="","",IF(OR('Start here'!$B$5="",B165='Start here'!$B$5),1,0))</f>
        <v/>
      </c>
    </row>
    <row r="166">
      <c r="A166" s="14" t="n"/>
      <c r="B166" s="14" t="n"/>
      <c r="C166" s="16" t="n"/>
      <c r="D166" s="16" t="n"/>
      <c r="E166" s="14" t="n"/>
      <c r="F166" s="14" t="n"/>
      <c r="G166" s="14" t="n"/>
      <c r="H166" s="14" t="n"/>
      <c r="I166" s="17">
        <f>IF(A166="","",COUNTIF(Findings!$B$2:$B$301,A166)-COUNTIFS(Findings!$B$2:$B$301,A166,Findings!$C$2:$C$301,"&gt;"&amp;'Start here'!$B$4))</f>
        <v/>
      </c>
      <c r="J166" s="17">
        <f>IF(A166="","",IF(AND(D166&lt;&gt;"",D166&lt;='Start here'!$B$4),IF(AND(C166&lt;&gt;"",D166&gt;C166),"Completed late","Completed"),IF(C166="","No planned date",IF(C166&lt;'Start here'!$B$4,IF(K166&lt;&gt;"","Missed, rescheduled","Overdue"),"Planned"))))</f>
        <v/>
      </c>
      <c r="K166" s="14" t="n"/>
      <c r="L166" s="17">
        <f>IF(A166="","",IF(OR('Start here'!$B$5="",B166='Start here'!$B$5),1,0))</f>
        <v/>
      </c>
    </row>
    <row r="167">
      <c r="A167" s="14" t="n"/>
      <c r="B167" s="14" t="n"/>
      <c r="C167" s="16" t="n"/>
      <c r="D167" s="16" t="n"/>
      <c r="E167" s="14" t="n"/>
      <c r="F167" s="14" t="n"/>
      <c r="G167" s="14" t="n"/>
      <c r="H167" s="14" t="n"/>
      <c r="I167" s="17">
        <f>IF(A167="","",COUNTIF(Findings!$B$2:$B$301,A167)-COUNTIFS(Findings!$B$2:$B$301,A167,Findings!$C$2:$C$301,"&gt;"&amp;'Start here'!$B$4))</f>
        <v/>
      </c>
      <c r="J167" s="17">
        <f>IF(A167="","",IF(AND(D167&lt;&gt;"",D167&lt;='Start here'!$B$4),IF(AND(C167&lt;&gt;"",D167&gt;C167),"Completed late","Completed"),IF(C167="","No planned date",IF(C167&lt;'Start here'!$B$4,IF(K167&lt;&gt;"","Missed, rescheduled","Overdue"),"Planned"))))</f>
        <v/>
      </c>
      <c r="K167" s="14" t="n"/>
      <c r="L167" s="17">
        <f>IF(A167="","",IF(OR('Start here'!$B$5="",B167='Start here'!$B$5),1,0))</f>
        <v/>
      </c>
    </row>
    <row r="168">
      <c r="A168" s="14" t="n"/>
      <c r="B168" s="14" t="n"/>
      <c r="C168" s="16" t="n"/>
      <c r="D168" s="16" t="n"/>
      <c r="E168" s="14" t="n"/>
      <c r="F168" s="14" t="n"/>
      <c r="G168" s="14" t="n"/>
      <c r="H168" s="14" t="n"/>
      <c r="I168" s="17">
        <f>IF(A168="","",COUNTIF(Findings!$B$2:$B$301,A168)-COUNTIFS(Findings!$B$2:$B$301,A168,Findings!$C$2:$C$301,"&gt;"&amp;'Start here'!$B$4))</f>
        <v/>
      </c>
      <c r="J168" s="17">
        <f>IF(A168="","",IF(AND(D168&lt;&gt;"",D168&lt;='Start here'!$B$4),IF(AND(C168&lt;&gt;"",D168&gt;C168),"Completed late","Completed"),IF(C168="","No planned date",IF(C168&lt;'Start here'!$B$4,IF(K168&lt;&gt;"","Missed, rescheduled","Overdue"),"Planned"))))</f>
        <v/>
      </c>
      <c r="K168" s="14" t="n"/>
      <c r="L168" s="17">
        <f>IF(A168="","",IF(OR('Start here'!$B$5="",B168='Start here'!$B$5),1,0))</f>
        <v/>
      </c>
    </row>
    <row r="169">
      <c r="A169" s="14" t="n"/>
      <c r="B169" s="14" t="n"/>
      <c r="C169" s="16" t="n"/>
      <c r="D169" s="16" t="n"/>
      <c r="E169" s="14" t="n"/>
      <c r="F169" s="14" t="n"/>
      <c r="G169" s="14" t="n"/>
      <c r="H169" s="14" t="n"/>
      <c r="I169" s="17">
        <f>IF(A169="","",COUNTIF(Findings!$B$2:$B$301,A169)-COUNTIFS(Findings!$B$2:$B$301,A169,Findings!$C$2:$C$301,"&gt;"&amp;'Start here'!$B$4))</f>
        <v/>
      </c>
      <c r="J169" s="17">
        <f>IF(A169="","",IF(AND(D169&lt;&gt;"",D169&lt;='Start here'!$B$4),IF(AND(C169&lt;&gt;"",D169&gt;C169),"Completed late","Completed"),IF(C169="","No planned date",IF(C169&lt;'Start here'!$B$4,IF(K169&lt;&gt;"","Missed, rescheduled","Overdue"),"Planned"))))</f>
        <v/>
      </c>
      <c r="K169" s="14" t="n"/>
      <c r="L169" s="17">
        <f>IF(A169="","",IF(OR('Start here'!$B$5="",B169='Start here'!$B$5),1,0))</f>
        <v/>
      </c>
    </row>
    <row r="170">
      <c r="A170" s="14" t="n"/>
      <c r="B170" s="14" t="n"/>
      <c r="C170" s="16" t="n"/>
      <c r="D170" s="16" t="n"/>
      <c r="E170" s="14" t="n"/>
      <c r="F170" s="14" t="n"/>
      <c r="G170" s="14" t="n"/>
      <c r="H170" s="14" t="n"/>
      <c r="I170" s="17">
        <f>IF(A170="","",COUNTIF(Findings!$B$2:$B$301,A170)-COUNTIFS(Findings!$B$2:$B$301,A170,Findings!$C$2:$C$301,"&gt;"&amp;'Start here'!$B$4))</f>
        <v/>
      </c>
      <c r="J170" s="17">
        <f>IF(A170="","",IF(AND(D170&lt;&gt;"",D170&lt;='Start here'!$B$4),IF(AND(C170&lt;&gt;"",D170&gt;C170),"Completed late","Completed"),IF(C170="","No planned date",IF(C170&lt;'Start here'!$B$4,IF(K170&lt;&gt;"","Missed, rescheduled","Overdue"),"Planned"))))</f>
        <v/>
      </c>
      <c r="K170" s="14" t="n"/>
      <c r="L170" s="17">
        <f>IF(A170="","",IF(OR('Start here'!$B$5="",B170='Start here'!$B$5),1,0))</f>
        <v/>
      </c>
    </row>
    <row r="171">
      <c r="A171" s="14" t="n"/>
      <c r="B171" s="14" t="n"/>
      <c r="C171" s="16" t="n"/>
      <c r="D171" s="16" t="n"/>
      <c r="E171" s="14" t="n"/>
      <c r="F171" s="14" t="n"/>
      <c r="G171" s="14" t="n"/>
      <c r="H171" s="14" t="n"/>
      <c r="I171" s="17">
        <f>IF(A171="","",COUNTIF(Findings!$B$2:$B$301,A171)-COUNTIFS(Findings!$B$2:$B$301,A171,Findings!$C$2:$C$301,"&gt;"&amp;'Start here'!$B$4))</f>
        <v/>
      </c>
      <c r="J171" s="17">
        <f>IF(A171="","",IF(AND(D171&lt;&gt;"",D171&lt;='Start here'!$B$4),IF(AND(C171&lt;&gt;"",D171&gt;C171),"Completed late","Completed"),IF(C171="","No planned date",IF(C171&lt;'Start here'!$B$4,IF(K171&lt;&gt;"","Missed, rescheduled","Overdue"),"Planned"))))</f>
        <v/>
      </c>
      <c r="K171" s="14" t="n"/>
      <c r="L171" s="17">
        <f>IF(A171="","",IF(OR('Start here'!$B$5="",B171='Start here'!$B$5),1,0))</f>
        <v/>
      </c>
    </row>
    <row r="172">
      <c r="A172" s="14" t="n"/>
      <c r="B172" s="14" t="n"/>
      <c r="C172" s="16" t="n"/>
      <c r="D172" s="16" t="n"/>
      <c r="E172" s="14" t="n"/>
      <c r="F172" s="14" t="n"/>
      <c r="G172" s="14" t="n"/>
      <c r="H172" s="14" t="n"/>
      <c r="I172" s="17">
        <f>IF(A172="","",COUNTIF(Findings!$B$2:$B$301,A172)-COUNTIFS(Findings!$B$2:$B$301,A172,Findings!$C$2:$C$301,"&gt;"&amp;'Start here'!$B$4))</f>
        <v/>
      </c>
      <c r="J172" s="17">
        <f>IF(A172="","",IF(AND(D172&lt;&gt;"",D172&lt;='Start here'!$B$4),IF(AND(C172&lt;&gt;"",D172&gt;C172),"Completed late","Completed"),IF(C172="","No planned date",IF(C172&lt;'Start here'!$B$4,IF(K172&lt;&gt;"","Missed, rescheduled","Overdue"),"Planned"))))</f>
        <v/>
      </c>
      <c r="K172" s="14" t="n"/>
      <c r="L172" s="17">
        <f>IF(A172="","",IF(OR('Start here'!$B$5="",B172='Start here'!$B$5),1,0))</f>
        <v/>
      </c>
    </row>
    <row r="173">
      <c r="A173" s="14" t="n"/>
      <c r="B173" s="14" t="n"/>
      <c r="C173" s="16" t="n"/>
      <c r="D173" s="16" t="n"/>
      <c r="E173" s="14" t="n"/>
      <c r="F173" s="14" t="n"/>
      <c r="G173" s="14" t="n"/>
      <c r="H173" s="14" t="n"/>
      <c r="I173" s="17">
        <f>IF(A173="","",COUNTIF(Findings!$B$2:$B$301,A173)-COUNTIFS(Findings!$B$2:$B$301,A173,Findings!$C$2:$C$301,"&gt;"&amp;'Start here'!$B$4))</f>
        <v/>
      </c>
      <c r="J173" s="17">
        <f>IF(A173="","",IF(AND(D173&lt;&gt;"",D173&lt;='Start here'!$B$4),IF(AND(C173&lt;&gt;"",D173&gt;C173),"Completed late","Completed"),IF(C173="","No planned date",IF(C173&lt;'Start here'!$B$4,IF(K173&lt;&gt;"","Missed, rescheduled","Overdue"),"Planned"))))</f>
        <v/>
      </c>
      <c r="K173" s="14" t="n"/>
      <c r="L173" s="17">
        <f>IF(A173="","",IF(OR('Start here'!$B$5="",B173='Start here'!$B$5),1,0))</f>
        <v/>
      </c>
    </row>
    <row r="174">
      <c r="A174" s="14" t="n"/>
      <c r="B174" s="14" t="n"/>
      <c r="C174" s="16" t="n"/>
      <c r="D174" s="16" t="n"/>
      <c r="E174" s="14" t="n"/>
      <c r="F174" s="14" t="n"/>
      <c r="G174" s="14" t="n"/>
      <c r="H174" s="14" t="n"/>
      <c r="I174" s="17">
        <f>IF(A174="","",COUNTIF(Findings!$B$2:$B$301,A174)-COUNTIFS(Findings!$B$2:$B$301,A174,Findings!$C$2:$C$301,"&gt;"&amp;'Start here'!$B$4))</f>
        <v/>
      </c>
      <c r="J174" s="17">
        <f>IF(A174="","",IF(AND(D174&lt;&gt;"",D174&lt;='Start here'!$B$4),IF(AND(C174&lt;&gt;"",D174&gt;C174),"Completed late","Completed"),IF(C174="","No planned date",IF(C174&lt;'Start here'!$B$4,IF(K174&lt;&gt;"","Missed, rescheduled","Overdue"),"Planned"))))</f>
        <v/>
      </c>
      <c r="K174" s="14" t="n"/>
      <c r="L174" s="17">
        <f>IF(A174="","",IF(OR('Start here'!$B$5="",B174='Start here'!$B$5),1,0))</f>
        <v/>
      </c>
    </row>
    <row r="175">
      <c r="A175" s="14" t="n"/>
      <c r="B175" s="14" t="n"/>
      <c r="C175" s="16" t="n"/>
      <c r="D175" s="16" t="n"/>
      <c r="E175" s="14" t="n"/>
      <c r="F175" s="14" t="n"/>
      <c r="G175" s="14" t="n"/>
      <c r="H175" s="14" t="n"/>
      <c r="I175" s="17">
        <f>IF(A175="","",COUNTIF(Findings!$B$2:$B$301,A175)-COUNTIFS(Findings!$B$2:$B$301,A175,Findings!$C$2:$C$301,"&gt;"&amp;'Start here'!$B$4))</f>
        <v/>
      </c>
      <c r="J175" s="17">
        <f>IF(A175="","",IF(AND(D175&lt;&gt;"",D175&lt;='Start here'!$B$4),IF(AND(C175&lt;&gt;"",D175&gt;C175),"Completed late","Completed"),IF(C175="","No planned date",IF(C175&lt;'Start here'!$B$4,IF(K175&lt;&gt;"","Missed, rescheduled","Overdue"),"Planned"))))</f>
        <v/>
      </c>
      <c r="K175" s="14" t="n"/>
      <c r="L175" s="17">
        <f>IF(A175="","",IF(OR('Start here'!$B$5="",B175='Start here'!$B$5),1,0))</f>
        <v/>
      </c>
    </row>
    <row r="176">
      <c r="A176" s="14" t="n"/>
      <c r="B176" s="14" t="n"/>
      <c r="C176" s="16" t="n"/>
      <c r="D176" s="16" t="n"/>
      <c r="E176" s="14" t="n"/>
      <c r="F176" s="14" t="n"/>
      <c r="G176" s="14" t="n"/>
      <c r="H176" s="14" t="n"/>
      <c r="I176" s="17">
        <f>IF(A176="","",COUNTIF(Findings!$B$2:$B$301,A176)-COUNTIFS(Findings!$B$2:$B$301,A176,Findings!$C$2:$C$301,"&gt;"&amp;'Start here'!$B$4))</f>
        <v/>
      </c>
      <c r="J176" s="17">
        <f>IF(A176="","",IF(AND(D176&lt;&gt;"",D176&lt;='Start here'!$B$4),IF(AND(C176&lt;&gt;"",D176&gt;C176),"Completed late","Completed"),IF(C176="","No planned date",IF(C176&lt;'Start here'!$B$4,IF(K176&lt;&gt;"","Missed, rescheduled","Overdue"),"Planned"))))</f>
        <v/>
      </c>
      <c r="K176" s="14" t="n"/>
      <c r="L176" s="17">
        <f>IF(A176="","",IF(OR('Start here'!$B$5="",B176='Start here'!$B$5),1,0))</f>
        <v/>
      </c>
    </row>
    <row r="177">
      <c r="A177" s="14" t="n"/>
      <c r="B177" s="14" t="n"/>
      <c r="C177" s="16" t="n"/>
      <c r="D177" s="16" t="n"/>
      <c r="E177" s="14" t="n"/>
      <c r="F177" s="14" t="n"/>
      <c r="G177" s="14" t="n"/>
      <c r="H177" s="14" t="n"/>
      <c r="I177" s="17">
        <f>IF(A177="","",COUNTIF(Findings!$B$2:$B$301,A177)-COUNTIFS(Findings!$B$2:$B$301,A177,Findings!$C$2:$C$301,"&gt;"&amp;'Start here'!$B$4))</f>
        <v/>
      </c>
      <c r="J177" s="17">
        <f>IF(A177="","",IF(AND(D177&lt;&gt;"",D177&lt;='Start here'!$B$4),IF(AND(C177&lt;&gt;"",D177&gt;C177),"Completed late","Completed"),IF(C177="","No planned date",IF(C177&lt;'Start here'!$B$4,IF(K177&lt;&gt;"","Missed, rescheduled","Overdue"),"Planned"))))</f>
        <v/>
      </c>
      <c r="K177" s="14" t="n"/>
      <c r="L177" s="17">
        <f>IF(A177="","",IF(OR('Start here'!$B$5="",B177='Start here'!$B$5),1,0))</f>
        <v/>
      </c>
    </row>
    <row r="178">
      <c r="A178" s="14" t="n"/>
      <c r="B178" s="14" t="n"/>
      <c r="C178" s="16" t="n"/>
      <c r="D178" s="16" t="n"/>
      <c r="E178" s="14" t="n"/>
      <c r="F178" s="14" t="n"/>
      <c r="G178" s="14" t="n"/>
      <c r="H178" s="14" t="n"/>
      <c r="I178" s="17">
        <f>IF(A178="","",COUNTIF(Findings!$B$2:$B$301,A178)-COUNTIFS(Findings!$B$2:$B$301,A178,Findings!$C$2:$C$301,"&gt;"&amp;'Start here'!$B$4))</f>
        <v/>
      </c>
      <c r="J178" s="17">
        <f>IF(A178="","",IF(AND(D178&lt;&gt;"",D178&lt;='Start here'!$B$4),IF(AND(C178&lt;&gt;"",D178&gt;C178),"Completed late","Completed"),IF(C178="","No planned date",IF(C178&lt;'Start here'!$B$4,IF(K178&lt;&gt;"","Missed, rescheduled","Overdue"),"Planned"))))</f>
        <v/>
      </c>
      <c r="K178" s="14" t="n"/>
      <c r="L178" s="17">
        <f>IF(A178="","",IF(OR('Start here'!$B$5="",B178='Start here'!$B$5),1,0))</f>
        <v/>
      </c>
    </row>
    <row r="179">
      <c r="A179" s="14" t="n"/>
      <c r="B179" s="14" t="n"/>
      <c r="C179" s="16" t="n"/>
      <c r="D179" s="16" t="n"/>
      <c r="E179" s="14" t="n"/>
      <c r="F179" s="14" t="n"/>
      <c r="G179" s="14" t="n"/>
      <c r="H179" s="14" t="n"/>
      <c r="I179" s="17">
        <f>IF(A179="","",COUNTIF(Findings!$B$2:$B$301,A179)-COUNTIFS(Findings!$B$2:$B$301,A179,Findings!$C$2:$C$301,"&gt;"&amp;'Start here'!$B$4))</f>
        <v/>
      </c>
      <c r="J179" s="17">
        <f>IF(A179="","",IF(AND(D179&lt;&gt;"",D179&lt;='Start here'!$B$4),IF(AND(C179&lt;&gt;"",D179&gt;C179),"Completed late","Completed"),IF(C179="","No planned date",IF(C179&lt;'Start here'!$B$4,IF(K179&lt;&gt;"","Missed, rescheduled","Overdue"),"Planned"))))</f>
        <v/>
      </c>
      <c r="K179" s="14" t="n"/>
      <c r="L179" s="17">
        <f>IF(A179="","",IF(OR('Start here'!$B$5="",B179='Start here'!$B$5),1,0))</f>
        <v/>
      </c>
    </row>
    <row r="180">
      <c r="A180" s="14" t="n"/>
      <c r="B180" s="14" t="n"/>
      <c r="C180" s="16" t="n"/>
      <c r="D180" s="16" t="n"/>
      <c r="E180" s="14" t="n"/>
      <c r="F180" s="14" t="n"/>
      <c r="G180" s="14" t="n"/>
      <c r="H180" s="14" t="n"/>
      <c r="I180" s="17">
        <f>IF(A180="","",COUNTIF(Findings!$B$2:$B$301,A180)-COUNTIFS(Findings!$B$2:$B$301,A180,Findings!$C$2:$C$301,"&gt;"&amp;'Start here'!$B$4))</f>
        <v/>
      </c>
      <c r="J180" s="17">
        <f>IF(A180="","",IF(AND(D180&lt;&gt;"",D180&lt;='Start here'!$B$4),IF(AND(C180&lt;&gt;"",D180&gt;C180),"Completed late","Completed"),IF(C180="","No planned date",IF(C180&lt;'Start here'!$B$4,IF(K180&lt;&gt;"","Missed, rescheduled","Overdue"),"Planned"))))</f>
        <v/>
      </c>
      <c r="K180" s="14" t="n"/>
      <c r="L180" s="17">
        <f>IF(A180="","",IF(OR('Start here'!$B$5="",B180='Start here'!$B$5),1,0))</f>
        <v/>
      </c>
    </row>
    <row r="181">
      <c r="A181" s="14" t="n"/>
      <c r="B181" s="14" t="n"/>
      <c r="C181" s="16" t="n"/>
      <c r="D181" s="16" t="n"/>
      <c r="E181" s="14" t="n"/>
      <c r="F181" s="14" t="n"/>
      <c r="G181" s="14" t="n"/>
      <c r="H181" s="14" t="n"/>
      <c r="I181" s="17">
        <f>IF(A181="","",COUNTIF(Findings!$B$2:$B$301,A181)-COUNTIFS(Findings!$B$2:$B$301,A181,Findings!$C$2:$C$301,"&gt;"&amp;'Start here'!$B$4))</f>
        <v/>
      </c>
      <c r="J181" s="17">
        <f>IF(A181="","",IF(AND(D181&lt;&gt;"",D181&lt;='Start here'!$B$4),IF(AND(C181&lt;&gt;"",D181&gt;C181),"Completed late","Completed"),IF(C181="","No planned date",IF(C181&lt;'Start here'!$B$4,IF(K181&lt;&gt;"","Missed, rescheduled","Overdue"),"Planned"))))</f>
        <v/>
      </c>
      <c r="K181" s="14" t="n"/>
      <c r="L181" s="17">
        <f>IF(A181="","",IF(OR('Start here'!$B$5="",B181='Start here'!$B$5),1,0))</f>
        <v/>
      </c>
    </row>
    <row r="182">
      <c r="A182" s="14" t="n"/>
      <c r="B182" s="14" t="n"/>
      <c r="C182" s="16" t="n"/>
      <c r="D182" s="16" t="n"/>
      <c r="E182" s="14" t="n"/>
      <c r="F182" s="14" t="n"/>
      <c r="G182" s="14" t="n"/>
      <c r="H182" s="14" t="n"/>
      <c r="I182" s="17">
        <f>IF(A182="","",COUNTIF(Findings!$B$2:$B$301,A182)-COUNTIFS(Findings!$B$2:$B$301,A182,Findings!$C$2:$C$301,"&gt;"&amp;'Start here'!$B$4))</f>
        <v/>
      </c>
      <c r="J182" s="17">
        <f>IF(A182="","",IF(AND(D182&lt;&gt;"",D182&lt;='Start here'!$B$4),IF(AND(C182&lt;&gt;"",D182&gt;C182),"Completed late","Completed"),IF(C182="","No planned date",IF(C182&lt;'Start here'!$B$4,IF(K182&lt;&gt;"","Missed, rescheduled","Overdue"),"Planned"))))</f>
        <v/>
      </c>
      <c r="K182" s="14" t="n"/>
      <c r="L182" s="17">
        <f>IF(A182="","",IF(OR('Start here'!$B$5="",B182='Start here'!$B$5),1,0))</f>
        <v/>
      </c>
    </row>
    <row r="183">
      <c r="A183" s="14" t="n"/>
      <c r="B183" s="14" t="n"/>
      <c r="C183" s="16" t="n"/>
      <c r="D183" s="16" t="n"/>
      <c r="E183" s="14" t="n"/>
      <c r="F183" s="14" t="n"/>
      <c r="G183" s="14" t="n"/>
      <c r="H183" s="14" t="n"/>
      <c r="I183" s="17">
        <f>IF(A183="","",COUNTIF(Findings!$B$2:$B$301,A183)-COUNTIFS(Findings!$B$2:$B$301,A183,Findings!$C$2:$C$301,"&gt;"&amp;'Start here'!$B$4))</f>
        <v/>
      </c>
      <c r="J183" s="17">
        <f>IF(A183="","",IF(AND(D183&lt;&gt;"",D183&lt;='Start here'!$B$4),IF(AND(C183&lt;&gt;"",D183&gt;C183),"Completed late","Completed"),IF(C183="","No planned date",IF(C183&lt;'Start here'!$B$4,IF(K183&lt;&gt;"","Missed, rescheduled","Overdue"),"Planned"))))</f>
        <v/>
      </c>
      <c r="K183" s="14" t="n"/>
      <c r="L183" s="17">
        <f>IF(A183="","",IF(OR('Start here'!$B$5="",B183='Start here'!$B$5),1,0))</f>
        <v/>
      </c>
    </row>
    <row r="184">
      <c r="A184" s="14" t="n"/>
      <c r="B184" s="14" t="n"/>
      <c r="C184" s="16" t="n"/>
      <c r="D184" s="16" t="n"/>
      <c r="E184" s="14" t="n"/>
      <c r="F184" s="14" t="n"/>
      <c r="G184" s="14" t="n"/>
      <c r="H184" s="14" t="n"/>
      <c r="I184" s="17">
        <f>IF(A184="","",COUNTIF(Findings!$B$2:$B$301,A184)-COUNTIFS(Findings!$B$2:$B$301,A184,Findings!$C$2:$C$301,"&gt;"&amp;'Start here'!$B$4))</f>
        <v/>
      </c>
      <c r="J184" s="17">
        <f>IF(A184="","",IF(AND(D184&lt;&gt;"",D184&lt;='Start here'!$B$4),IF(AND(C184&lt;&gt;"",D184&gt;C184),"Completed late","Completed"),IF(C184="","No planned date",IF(C184&lt;'Start here'!$B$4,IF(K184&lt;&gt;"","Missed, rescheduled","Overdue"),"Planned"))))</f>
        <v/>
      </c>
      <c r="K184" s="14" t="n"/>
      <c r="L184" s="17">
        <f>IF(A184="","",IF(OR('Start here'!$B$5="",B184='Start here'!$B$5),1,0))</f>
        <v/>
      </c>
    </row>
    <row r="185">
      <c r="A185" s="14" t="n"/>
      <c r="B185" s="14" t="n"/>
      <c r="C185" s="16" t="n"/>
      <c r="D185" s="16" t="n"/>
      <c r="E185" s="14" t="n"/>
      <c r="F185" s="14" t="n"/>
      <c r="G185" s="14" t="n"/>
      <c r="H185" s="14" t="n"/>
      <c r="I185" s="17">
        <f>IF(A185="","",COUNTIF(Findings!$B$2:$B$301,A185)-COUNTIFS(Findings!$B$2:$B$301,A185,Findings!$C$2:$C$301,"&gt;"&amp;'Start here'!$B$4))</f>
        <v/>
      </c>
      <c r="J185" s="17">
        <f>IF(A185="","",IF(AND(D185&lt;&gt;"",D185&lt;='Start here'!$B$4),IF(AND(C185&lt;&gt;"",D185&gt;C185),"Completed late","Completed"),IF(C185="","No planned date",IF(C185&lt;'Start here'!$B$4,IF(K185&lt;&gt;"","Missed, rescheduled","Overdue"),"Planned"))))</f>
        <v/>
      </c>
      <c r="K185" s="14" t="n"/>
      <c r="L185" s="17">
        <f>IF(A185="","",IF(OR('Start here'!$B$5="",B185='Start here'!$B$5),1,0))</f>
        <v/>
      </c>
    </row>
    <row r="186">
      <c r="A186" s="14" t="n"/>
      <c r="B186" s="14" t="n"/>
      <c r="C186" s="16" t="n"/>
      <c r="D186" s="16" t="n"/>
      <c r="E186" s="14" t="n"/>
      <c r="F186" s="14" t="n"/>
      <c r="G186" s="14" t="n"/>
      <c r="H186" s="14" t="n"/>
      <c r="I186" s="17">
        <f>IF(A186="","",COUNTIF(Findings!$B$2:$B$301,A186)-COUNTIFS(Findings!$B$2:$B$301,A186,Findings!$C$2:$C$301,"&gt;"&amp;'Start here'!$B$4))</f>
        <v/>
      </c>
      <c r="J186" s="17">
        <f>IF(A186="","",IF(AND(D186&lt;&gt;"",D186&lt;='Start here'!$B$4),IF(AND(C186&lt;&gt;"",D186&gt;C186),"Completed late","Completed"),IF(C186="","No planned date",IF(C186&lt;'Start here'!$B$4,IF(K186&lt;&gt;"","Missed, rescheduled","Overdue"),"Planned"))))</f>
        <v/>
      </c>
      <c r="K186" s="14" t="n"/>
      <c r="L186" s="17">
        <f>IF(A186="","",IF(OR('Start here'!$B$5="",B186='Start here'!$B$5),1,0))</f>
        <v/>
      </c>
    </row>
    <row r="187">
      <c r="A187" s="14" t="n"/>
      <c r="B187" s="14" t="n"/>
      <c r="C187" s="16" t="n"/>
      <c r="D187" s="16" t="n"/>
      <c r="E187" s="14" t="n"/>
      <c r="F187" s="14" t="n"/>
      <c r="G187" s="14" t="n"/>
      <c r="H187" s="14" t="n"/>
      <c r="I187" s="17">
        <f>IF(A187="","",COUNTIF(Findings!$B$2:$B$301,A187)-COUNTIFS(Findings!$B$2:$B$301,A187,Findings!$C$2:$C$301,"&gt;"&amp;'Start here'!$B$4))</f>
        <v/>
      </c>
      <c r="J187" s="17">
        <f>IF(A187="","",IF(AND(D187&lt;&gt;"",D187&lt;='Start here'!$B$4),IF(AND(C187&lt;&gt;"",D187&gt;C187),"Completed late","Completed"),IF(C187="","No planned date",IF(C187&lt;'Start here'!$B$4,IF(K187&lt;&gt;"","Missed, rescheduled","Overdue"),"Planned"))))</f>
        <v/>
      </c>
      <c r="K187" s="14" t="n"/>
      <c r="L187" s="17">
        <f>IF(A187="","",IF(OR('Start here'!$B$5="",B187='Start here'!$B$5),1,0))</f>
        <v/>
      </c>
    </row>
    <row r="188">
      <c r="A188" s="14" t="n"/>
      <c r="B188" s="14" t="n"/>
      <c r="C188" s="16" t="n"/>
      <c r="D188" s="16" t="n"/>
      <c r="E188" s="14" t="n"/>
      <c r="F188" s="14" t="n"/>
      <c r="G188" s="14" t="n"/>
      <c r="H188" s="14" t="n"/>
      <c r="I188" s="17">
        <f>IF(A188="","",COUNTIF(Findings!$B$2:$B$301,A188)-COUNTIFS(Findings!$B$2:$B$301,A188,Findings!$C$2:$C$301,"&gt;"&amp;'Start here'!$B$4))</f>
        <v/>
      </c>
      <c r="J188" s="17">
        <f>IF(A188="","",IF(AND(D188&lt;&gt;"",D188&lt;='Start here'!$B$4),IF(AND(C188&lt;&gt;"",D188&gt;C188),"Completed late","Completed"),IF(C188="","No planned date",IF(C188&lt;'Start here'!$B$4,IF(K188&lt;&gt;"","Missed, rescheduled","Overdue"),"Planned"))))</f>
        <v/>
      </c>
      <c r="K188" s="14" t="n"/>
      <c r="L188" s="17">
        <f>IF(A188="","",IF(OR('Start here'!$B$5="",B188='Start here'!$B$5),1,0))</f>
        <v/>
      </c>
    </row>
    <row r="189">
      <c r="A189" s="14" t="n"/>
      <c r="B189" s="14" t="n"/>
      <c r="C189" s="16" t="n"/>
      <c r="D189" s="16" t="n"/>
      <c r="E189" s="14" t="n"/>
      <c r="F189" s="14" t="n"/>
      <c r="G189" s="14" t="n"/>
      <c r="H189" s="14" t="n"/>
      <c r="I189" s="17">
        <f>IF(A189="","",COUNTIF(Findings!$B$2:$B$301,A189)-COUNTIFS(Findings!$B$2:$B$301,A189,Findings!$C$2:$C$301,"&gt;"&amp;'Start here'!$B$4))</f>
        <v/>
      </c>
      <c r="J189" s="17">
        <f>IF(A189="","",IF(AND(D189&lt;&gt;"",D189&lt;='Start here'!$B$4),IF(AND(C189&lt;&gt;"",D189&gt;C189),"Completed late","Completed"),IF(C189="","No planned date",IF(C189&lt;'Start here'!$B$4,IF(K189&lt;&gt;"","Missed, rescheduled","Overdue"),"Planned"))))</f>
        <v/>
      </c>
      <c r="K189" s="14" t="n"/>
      <c r="L189" s="17">
        <f>IF(A189="","",IF(OR('Start here'!$B$5="",B189='Start here'!$B$5),1,0))</f>
        <v/>
      </c>
    </row>
    <row r="190">
      <c r="A190" s="14" t="n"/>
      <c r="B190" s="14" t="n"/>
      <c r="C190" s="16" t="n"/>
      <c r="D190" s="16" t="n"/>
      <c r="E190" s="14" t="n"/>
      <c r="F190" s="14" t="n"/>
      <c r="G190" s="14" t="n"/>
      <c r="H190" s="14" t="n"/>
      <c r="I190" s="17">
        <f>IF(A190="","",COUNTIF(Findings!$B$2:$B$301,A190)-COUNTIFS(Findings!$B$2:$B$301,A190,Findings!$C$2:$C$301,"&gt;"&amp;'Start here'!$B$4))</f>
        <v/>
      </c>
      <c r="J190" s="17">
        <f>IF(A190="","",IF(AND(D190&lt;&gt;"",D190&lt;='Start here'!$B$4),IF(AND(C190&lt;&gt;"",D190&gt;C190),"Completed late","Completed"),IF(C190="","No planned date",IF(C190&lt;'Start here'!$B$4,IF(K190&lt;&gt;"","Missed, rescheduled","Overdue"),"Planned"))))</f>
        <v/>
      </c>
      <c r="K190" s="14" t="n"/>
      <c r="L190" s="17">
        <f>IF(A190="","",IF(OR('Start here'!$B$5="",B190='Start here'!$B$5),1,0))</f>
        <v/>
      </c>
    </row>
    <row r="191">
      <c r="A191" s="14" t="n"/>
      <c r="B191" s="14" t="n"/>
      <c r="C191" s="16" t="n"/>
      <c r="D191" s="16" t="n"/>
      <c r="E191" s="14" t="n"/>
      <c r="F191" s="14" t="n"/>
      <c r="G191" s="14" t="n"/>
      <c r="H191" s="14" t="n"/>
      <c r="I191" s="17">
        <f>IF(A191="","",COUNTIF(Findings!$B$2:$B$301,A191)-COUNTIFS(Findings!$B$2:$B$301,A191,Findings!$C$2:$C$301,"&gt;"&amp;'Start here'!$B$4))</f>
        <v/>
      </c>
      <c r="J191" s="17">
        <f>IF(A191="","",IF(AND(D191&lt;&gt;"",D191&lt;='Start here'!$B$4),IF(AND(C191&lt;&gt;"",D191&gt;C191),"Completed late","Completed"),IF(C191="","No planned date",IF(C191&lt;'Start here'!$B$4,IF(K191&lt;&gt;"","Missed, rescheduled","Overdue"),"Planned"))))</f>
        <v/>
      </c>
      <c r="K191" s="14" t="n"/>
      <c r="L191" s="17">
        <f>IF(A191="","",IF(OR('Start here'!$B$5="",B191='Start here'!$B$5),1,0))</f>
        <v/>
      </c>
    </row>
    <row r="192">
      <c r="A192" s="14" t="n"/>
      <c r="B192" s="14" t="n"/>
      <c r="C192" s="16" t="n"/>
      <c r="D192" s="16" t="n"/>
      <c r="E192" s="14" t="n"/>
      <c r="F192" s="14" t="n"/>
      <c r="G192" s="14" t="n"/>
      <c r="H192" s="14" t="n"/>
      <c r="I192" s="17">
        <f>IF(A192="","",COUNTIF(Findings!$B$2:$B$301,A192)-COUNTIFS(Findings!$B$2:$B$301,A192,Findings!$C$2:$C$301,"&gt;"&amp;'Start here'!$B$4))</f>
        <v/>
      </c>
      <c r="J192" s="17">
        <f>IF(A192="","",IF(AND(D192&lt;&gt;"",D192&lt;='Start here'!$B$4),IF(AND(C192&lt;&gt;"",D192&gt;C192),"Completed late","Completed"),IF(C192="","No planned date",IF(C192&lt;'Start here'!$B$4,IF(K192&lt;&gt;"","Missed, rescheduled","Overdue"),"Planned"))))</f>
        <v/>
      </c>
      <c r="K192" s="14" t="n"/>
      <c r="L192" s="17">
        <f>IF(A192="","",IF(OR('Start here'!$B$5="",B192='Start here'!$B$5),1,0))</f>
        <v/>
      </c>
    </row>
    <row r="193">
      <c r="A193" s="14" t="n"/>
      <c r="B193" s="14" t="n"/>
      <c r="C193" s="16" t="n"/>
      <c r="D193" s="16" t="n"/>
      <c r="E193" s="14" t="n"/>
      <c r="F193" s="14" t="n"/>
      <c r="G193" s="14" t="n"/>
      <c r="H193" s="14" t="n"/>
      <c r="I193" s="17">
        <f>IF(A193="","",COUNTIF(Findings!$B$2:$B$301,A193)-COUNTIFS(Findings!$B$2:$B$301,A193,Findings!$C$2:$C$301,"&gt;"&amp;'Start here'!$B$4))</f>
        <v/>
      </c>
      <c r="J193" s="17">
        <f>IF(A193="","",IF(AND(D193&lt;&gt;"",D193&lt;='Start here'!$B$4),IF(AND(C193&lt;&gt;"",D193&gt;C193),"Completed late","Completed"),IF(C193="","No planned date",IF(C193&lt;'Start here'!$B$4,IF(K193&lt;&gt;"","Missed, rescheduled","Overdue"),"Planned"))))</f>
        <v/>
      </c>
      <c r="K193" s="14" t="n"/>
      <c r="L193" s="17">
        <f>IF(A193="","",IF(OR('Start here'!$B$5="",B193='Start here'!$B$5),1,0))</f>
        <v/>
      </c>
    </row>
    <row r="194">
      <c r="A194" s="14" t="n"/>
      <c r="B194" s="14" t="n"/>
      <c r="C194" s="16" t="n"/>
      <c r="D194" s="16" t="n"/>
      <c r="E194" s="14" t="n"/>
      <c r="F194" s="14" t="n"/>
      <c r="G194" s="14" t="n"/>
      <c r="H194" s="14" t="n"/>
      <c r="I194" s="17">
        <f>IF(A194="","",COUNTIF(Findings!$B$2:$B$301,A194)-COUNTIFS(Findings!$B$2:$B$301,A194,Findings!$C$2:$C$301,"&gt;"&amp;'Start here'!$B$4))</f>
        <v/>
      </c>
      <c r="J194" s="17">
        <f>IF(A194="","",IF(AND(D194&lt;&gt;"",D194&lt;='Start here'!$B$4),IF(AND(C194&lt;&gt;"",D194&gt;C194),"Completed late","Completed"),IF(C194="","No planned date",IF(C194&lt;'Start here'!$B$4,IF(K194&lt;&gt;"","Missed, rescheduled","Overdue"),"Planned"))))</f>
        <v/>
      </c>
      <c r="K194" s="14" t="n"/>
      <c r="L194" s="17">
        <f>IF(A194="","",IF(OR('Start here'!$B$5="",B194='Start here'!$B$5),1,0))</f>
        <v/>
      </c>
    </row>
    <row r="195">
      <c r="A195" s="14" t="n"/>
      <c r="B195" s="14" t="n"/>
      <c r="C195" s="16" t="n"/>
      <c r="D195" s="16" t="n"/>
      <c r="E195" s="14" t="n"/>
      <c r="F195" s="14" t="n"/>
      <c r="G195" s="14" t="n"/>
      <c r="H195" s="14" t="n"/>
      <c r="I195" s="17">
        <f>IF(A195="","",COUNTIF(Findings!$B$2:$B$301,A195)-COUNTIFS(Findings!$B$2:$B$301,A195,Findings!$C$2:$C$301,"&gt;"&amp;'Start here'!$B$4))</f>
        <v/>
      </c>
      <c r="J195" s="17">
        <f>IF(A195="","",IF(AND(D195&lt;&gt;"",D195&lt;='Start here'!$B$4),IF(AND(C195&lt;&gt;"",D195&gt;C195),"Completed late","Completed"),IF(C195="","No planned date",IF(C195&lt;'Start here'!$B$4,IF(K195&lt;&gt;"","Missed, rescheduled","Overdue"),"Planned"))))</f>
        <v/>
      </c>
      <c r="K195" s="14" t="n"/>
      <c r="L195" s="17">
        <f>IF(A195="","",IF(OR('Start here'!$B$5="",B195='Start here'!$B$5),1,0))</f>
        <v/>
      </c>
    </row>
    <row r="196">
      <c r="A196" s="14" t="n"/>
      <c r="B196" s="14" t="n"/>
      <c r="C196" s="16" t="n"/>
      <c r="D196" s="16" t="n"/>
      <c r="E196" s="14" t="n"/>
      <c r="F196" s="14" t="n"/>
      <c r="G196" s="14" t="n"/>
      <c r="H196" s="14" t="n"/>
      <c r="I196" s="17">
        <f>IF(A196="","",COUNTIF(Findings!$B$2:$B$301,A196)-COUNTIFS(Findings!$B$2:$B$301,A196,Findings!$C$2:$C$301,"&gt;"&amp;'Start here'!$B$4))</f>
        <v/>
      </c>
      <c r="J196" s="17">
        <f>IF(A196="","",IF(AND(D196&lt;&gt;"",D196&lt;='Start here'!$B$4),IF(AND(C196&lt;&gt;"",D196&gt;C196),"Completed late","Completed"),IF(C196="","No planned date",IF(C196&lt;'Start here'!$B$4,IF(K196&lt;&gt;"","Missed, rescheduled","Overdue"),"Planned"))))</f>
        <v/>
      </c>
      <c r="K196" s="14" t="n"/>
      <c r="L196" s="17">
        <f>IF(A196="","",IF(OR('Start here'!$B$5="",B196='Start here'!$B$5),1,0))</f>
        <v/>
      </c>
    </row>
    <row r="197">
      <c r="A197" s="14" t="n"/>
      <c r="B197" s="14" t="n"/>
      <c r="C197" s="16" t="n"/>
      <c r="D197" s="16" t="n"/>
      <c r="E197" s="14" t="n"/>
      <c r="F197" s="14" t="n"/>
      <c r="G197" s="14" t="n"/>
      <c r="H197" s="14" t="n"/>
      <c r="I197" s="17">
        <f>IF(A197="","",COUNTIF(Findings!$B$2:$B$301,A197)-COUNTIFS(Findings!$B$2:$B$301,A197,Findings!$C$2:$C$301,"&gt;"&amp;'Start here'!$B$4))</f>
        <v/>
      </c>
      <c r="J197" s="17">
        <f>IF(A197="","",IF(AND(D197&lt;&gt;"",D197&lt;='Start here'!$B$4),IF(AND(C197&lt;&gt;"",D197&gt;C197),"Completed late","Completed"),IF(C197="","No planned date",IF(C197&lt;'Start here'!$B$4,IF(K197&lt;&gt;"","Missed, rescheduled","Overdue"),"Planned"))))</f>
        <v/>
      </c>
      <c r="K197" s="14" t="n"/>
      <c r="L197" s="17">
        <f>IF(A197="","",IF(OR('Start here'!$B$5="",B197='Start here'!$B$5),1,0))</f>
        <v/>
      </c>
    </row>
    <row r="198">
      <c r="A198" s="14" t="n"/>
      <c r="B198" s="14" t="n"/>
      <c r="C198" s="16" t="n"/>
      <c r="D198" s="16" t="n"/>
      <c r="E198" s="14" t="n"/>
      <c r="F198" s="14" t="n"/>
      <c r="G198" s="14" t="n"/>
      <c r="H198" s="14" t="n"/>
      <c r="I198" s="17">
        <f>IF(A198="","",COUNTIF(Findings!$B$2:$B$301,A198)-COUNTIFS(Findings!$B$2:$B$301,A198,Findings!$C$2:$C$301,"&gt;"&amp;'Start here'!$B$4))</f>
        <v/>
      </c>
      <c r="J198" s="17">
        <f>IF(A198="","",IF(AND(D198&lt;&gt;"",D198&lt;='Start here'!$B$4),IF(AND(C198&lt;&gt;"",D198&gt;C198),"Completed late","Completed"),IF(C198="","No planned date",IF(C198&lt;'Start here'!$B$4,IF(K198&lt;&gt;"","Missed, rescheduled","Overdue"),"Planned"))))</f>
        <v/>
      </c>
      <c r="K198" s="14" t="n"/>
      <c r="L198" s="17">
        <f>IF(A198="","",IF(OR('Start here'!$B$5="",B198='Start here'!$B$5),1,0))</f>
        <v/>
      </c>
    </row>
    <row r="199">
      <c r="A199" s="14" t="n"/>
      <c r="B199" s="14" t="n"/>
      <c r="C199" s="16" t="n"/>
      <c r="D199" s="16" t="n"/>
      <c r="E199" s="14" t="n"/>
      <c r="F199" s="14" t="n"/>
      <c r="G199" s="14" t="n"/>
      <c r="H199" s="14" t="n"/>
      <c r="I199" s="17">
        <f>IF(A199="","",COUNTIF(Findings!$B$2:$B$301,A199)-COUNTIFS(Findings!$B$2:$B$301,A199,Findings!$C$2:$C$301,"&gt;"&amp;'Start here'!$B$4))</f>
        <v/>
      </c>
      <c r="J199" s="17">
        <f>IF(A199="","",IF(AND(D199&lt;&gt;"",D199&lt;='Start here'!$B$4),IF(AND(C199&lt;&gt;"",D199&gt;C199),"Completed late","Completed"),IF(C199="","No planned date",IF(C199&lt;'Start here'!$B$4,IF(K199&lt;&gt;"","Missed, rescheduled","Overdue"),"Planned"))))</f>
        <v/>
      </c>
      <c r="K199" s="14" t="n"/>
      <c r="L199" s="17">
        <f>IF(A199="","",IF(OR('Start here'!$B$5="",B199='Start here'!$B$5),1,0))</f>
        <v/>
      </c>
    </row>
    <row r="200">
      <c r="A200" s="14" t="n"/>
      <c r="B200" s="14" t="n"/>
      <c r="C200" s="16" t="n"/>
      <c r="D200" s="16" t="n"/>
      <c r="E200" s="14" t="n"/>
      <c r="F200" s="14" t="n"/>
      <c r="G200" s="14" t="n"/>
      <c r="H200" s="14" t="n"/>
      <c r="I200" s="17">
        <f>IF(A200="","",COUNTIF(Findings!$B$2:$B$301,A200)-COUNTIFS(Findings!$B$2:$B$301,A200,Findings!$C$2:$C$301,"&gt;"&amp;'Start here'!$B$4))</f>
        <v/>
      </c>
      <c r="J200" s="17">
        <f>IF(A200="","",IF(AND(D200&lt;&gt;"",D200&lt;='Start here'!$B$4),IF(AND(C200&lt;&gt;"",D200&gt;C200),"Completed late","Completed"),IF(C200="","No planned date",IF(C200&lt;'Start here'!$B$4,IF(K200&lt;&gt;"","Missed, rescheduled","Overdue"),"Planned"))))</f>
        <v/>
      </c>
      <c r="K200" s="14" t="n"/>
      <c r="L200" s="17">
        <f>IF(A200="","",IF(OR('Start here'!$B$5="",B200='Start here'!$B$5),1,0))</f>
        <v/>
      </c>
    </row>
    <row r="201">
      <c r="A201" s="14" t="n"/>
      <c r="B201" s="14" t="n"/>
      <c r="C201" s="16" t="n"/>
      <c r="D201" s="16" t="n"/>
      <c r="E201" s="14" t="n"/>
      <c r="F201" s="14" t="n"/>
      <c r="G201" s="14" t="n"/>
      <c r="H201" s="14" t="n"/>
      <c r="I201" s="17">
        <f>IF(A201="","",COUNTIF(Findings!$B$2:$B$301,A201)-COUNTIFS(Findings!$B$2:$B$301,A201,Findings!$C$2:$C$301,"&gt;"&amp;'Start here'!$B$4))</f>
        <v/>
      </c>
      <c r="J201" s="17">
        <f>IF(A201="","",IF(AND(D201&lt;&gt;"",D201&lt;='Start here'!$B$4),IF(AND(C201&lt;&gt;"",D201&gt;C201),"Completed late","Completed"),IF(C201="","No planned date",IF(C201&lt;'Start here'!$B$4,IF(K201&lt;&gt;"","Missed, rescheduled","Overdue"),"Planned"))))</f>
        <v/>
      </c>
      <c r="K201" s="14" t="n"/>
      <c r="L201" s="17">
        <f>IF(A201="","",IF(OR('Start here'!$B$5="",B201='Start here'!$B$5),1,0))</f>
        <v/>
      </c>
    </row>
  </sheetData>
  <conditionalFormatting sqref="A2:L201">
    <cfRule type="expression" priority="1" dxfId="0">
      <formula>$J2="Overdue"</formula>
    </cfRule>
    <cfRule type="expression" priority="2" dxfId="1">
      <formula>OR($J2="Missed, rescheduled",$J2="Completed late")</formula>
    </cfRule>
  </conditionalFormatting>
  <dataValidations count="2">
    <dataValidation sqref="C2:D201" showDropDown="0" showInputMessage="0" showErrorMessage="0" allowBlank="1" errorTitle="Date needed" error="Enter a date, for example 3 Nov 2026." type="date" operator="greaterThan">
      <formula1>36526</formula1>
    </dataValidation>
    <dataValidation sqref="K2:K201" showDropDown="0" showInputMessage="0" showErrorMessage="0" allowBlank="1" type="list">
      <formula1>=Inspections!$A$2:$A$201</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P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13" customWidth="1" min="3" max="3"/>
    <col width="24" customWidth="1" min="4" max="4"/>
    <col width="40" customWidth="1" min="5" max="5"/>
    <col width="16" customWidth="1" min="6" max="6"/>
    <col width="24" customWidth="1" min="7" max="7"/>
    <col width="11" customWidth="1" min="8" max="8"/>
    <col width="30" customWidth="1" min="9" max="9"/>
    <col width="14" customWidth="1" min="10" max="10"/>
    <col width="22" customWidth="1" min="11" max="11"/>
    <col width="12" customWidth="1" min="12" max="12"/>
    <col width="9" customWidth="1" min="13" max="13"/>
    <col width="28" customWidth="1" min="14" max="14"/>
    <col width="22" customWidth="1" min="15" max="15"/>
    <col width="11" customWidth="1" min="16" max="16"/>
  </cols>
  <sheetData>
    <row r="1" ht="48" customHeight="1">
      <c r="A1" s="12" t="inlineStr">
        <is>
          <t>Finding ID</t>
        </is>
      </c>
      <c r="B1" s="12" t="inlineStr">
        <is>
          <t>Inspection ID</t>
        </is>
      </c>
      <c r="C1" s="12" t="inlineStr">
        <is>
          <t>Date found</t>
        </is>
      </c>
      <c r="D1" s="12" t="inlineStr">
        <is>
          <t>Location</t>
        </is>
      </c>
      <c r="E1" s="12" t="inlineStr">
        <is>
          <t>Observation (facts, no blame)</t>
        </is>
      </c>
      <c r="F1" s="12" t="inlineStr">
        <is>
          <t>Evidence (photo reference)</t>
        </is>
      </c>
      <c r="G1" s="12" t="inlineStr">
        <is>
          <t>Likely cause (if known)</t>
        </is>
      </c>
      <c r="H1" s="12" t="inlineStr">
        <is>
          <t>Rating</t>
        </is>
      </c>
      <c r="I1" s="12" t="inlineStr">
        <is>
          <t>Made safe at the time (immediate action)</t>
        </is>
      </c>
      <c r="J1" s="12" t="inlineStr">
        <is>
          <t>Earlier finding ID (if repeat)</t>
        </is>
      </c>
      <c r="K1" s="12" t="inlineStr">
        <is>
          <t>Status</t>
        </is>
      </c>
      <c r="L1" s="12" t="inlineStr">
        <is>
          <t>Corrective actions</t>
        </is>
      </c>
      <c r="M1" s="12" t="inlineStr">
        <is>
          <t>Repeat?</t>
        </is>
      </c>
      <c r="N1" s="12" t="inlineStr">
        <is>
          <t>Record check</t>
        </is>
      </c>
      <c r="O1" s="12" t="inlineStr">
        <is>
          <t>Site</t>
        </is>
      </c>
      <c r="P1" s="12" t="inlineStr">
        <is>
          <t>In summary?</t>
        </is>
      </c>
    </row>
    <row r="2">
      <c r="A2" s="14" t="n"/>
      <c r="B2" s="14" t="n"/>
      <c r="C2" s="16" t="n"/>
      <c r="D2" s="14" t="n"/>
      <c r="E2" s="14" t="n"/>
      <c r="F2" s="14" t="n"/>
      <c r="G2" s="14" t="n"/>
      <c r="H2" s="14" t="n"/>
      <c r="I2" s="14" t="n"/>
      <c r="J2" s="14" t="n"/>
      <c r="K2" s="17">
        <f>IF(A2="","",IF(AND(C2&lt;&gt;"",C2&gt;'Start here'!$B$4),"Not yet logged",IF(L2=0,"No action recorded",IF(COUNTIFS(Actions!$B$2:$B$501,A2,Actions!$J$2:$J$501,"Overdue")&gt;0,"Overdue",IF(COUNTIFS(Actions!$B$2:$B$501,A2,Actions!$J$2:$J$501,"Open")&gt;0,"Open",IF(COUNTIFS(Actions!$B$2:$B$501,A2,Actions!$J$2:$J$501,"Closed, not verified")&gt;0,"Closed, not verified","Closed and verified"))))))</f>
        <v/>
      </c>
      <c r="L2" s="17">
        <f>IF(A2="","",COUNTIF(Actions!$B$2:$B$501,A2))</f>
        <v/>
      </c>
      <c r="M2" s="17">
        <f>IF(A2="","",IF(AND(J2&lt;&gt;"",K2&lt;&gt;"Not yet logged"),"Yes",""))</f>
        <v/>
      </c>
      <c r="N2" s="17">
        <f>IF(A2="","",IF(H2="","Add a rating",IF(L2=0,"Add a corrective action",IF(COUNTIFS(Actions!$B$2:$B$501,A2,Actions!$L$2:$L$501,"&lt;&gt;OK")&gt;0,"Fix the action record","OK"))))</f>
        <v/>
      </c>
      <c r="O2" s="17">
        <f>IF(A2="","",IFERROR(INDEX(Inspections!$B$2:$B$201,MATCH(B2,Inspections!$A$2:$A$201,0)),""))</f>
        <v/>
      </c>
      <c r="P2" s="17">
        <f>IF(A2="","",IF(OR('Start here'!$B$5="",O2='Start here'!$B$5),1,0))</f>
        <v/>
      </c>
    </row>
    <row r="3">
      <c r="A3" s="14" t="n"/>
      <c r="B3" s="14" t="n"/>
      <c r="C3" s="16" t="n"/>
      <c r="D3" s="14" t="n"/>
      <c r="E3" s="14" t="n"/>
      <c r="F3" s="14" t="n"/>
      <c r="G3" s="14" t="n"/>
      <c r="H3" s="14" t="n"/>
      <c r="I3" s="14" t="n"/>
      <c r="J3" s="14" t="n"/>
      <c r="K3" s="17">
        <f>IF(A3="","",IF(AND(C3&lt;&gt;"",C3&gt;'Start here'!$B$4),"Not yet logged",IF(L3=0,"No action recorded",IF(COUNTIFS(Actions!$B$2:$B$501,A3,Actions!$J$2:$J$501,"Overdue")&gt;0,"Overdue",IF(COUNTIFS(Actions!$B$2:$B$501,A3,Actions!$J$2:$J$501,"Open")&gt;0,"Open",IF(COUNTIFS(Actions!$B$2:$B$501,A3,Actions!$J$2:$J$501,"Closed, not verified")&gt;0,"Closed, not verified","Closed and verified"))))))</f>
        <v/>
      </c>
      <c r="L3" s="17">
        <f>IF(A3="","",COUNTIF(Actions!$B$2:$B$501,A3))</f>
        <v/>
      </c>
      <c r="M3" s="17">
        <f>IF(A3="","",IF(AND(J3&lt;&gt;"",K3&lt;&gt;"Not yet logged"),"Yes",""))</f>
        <v/>
      </c>
      <c r="N3" s="17">
        <f>IF(A3="","",IF(H3="","Add a rating",IF(L3=0,"Add a corrective action",IF(COUNTIFS(Actions!$B$2:$B$501,A3,Actions!$L$2:$L$501,"&lt;&gt;OK")&gt;0,"Fix the action record","OK"))))</f>
        <v/>
      </c>
      <c r="O3" s="17">
        <f>IF(A3="","",IFERROR(INDEX(Inspections!$B$2:$B$201,MATCH(B3,Inspections!$A$2:$A$201,0)),""))</f>
        <v/>
      </c>
      <c r="P3" s="17">
        <f>IF(A3="","",IF(OR('Start here'!$B$5="",O3='Start here'!$B$5),1,0))</f>
        <v/>
      </c>
    </row>
    <row r="4">
      <c r="A4" s="14" t="n"/>
      <c r="B4" s="14" t="n"/>
      <c r="C4" s="16" t="n"/>
      <c r="D4" s="14" t="n"/>
      <c r="E4" s="14" t="n"/>
      <c r="F4" s="14" t="n"/>
      <c r="G4" s="14" t="n"/>
      <c r="H4" s="14" t="n"/>
      <c r="I4" s="14" t="n"/>
      <c r="J4" s="14" t="n"/>
      <c r="K4" s="17">
        <f>IF(A4="","",IF(AND(C4&lt;&gt;"",C4&gt;'Start here'!$B$4),"Not yet logged",IF(L4=0,"No action recorded",IF(COUNTIFS(Actions!$B$2:$B$501,A4,Actions!$J$2:$J$501,"Overdue")&gt;0,"Overdue",IF(COUNTIFS(Actions!$B$2:$B$501,A4,Actions!$J$2:$J$501,"Open")&gt;0,"Open",IF(COUNTIFS(Actions!$B$2:$B$501,A4,Actions!$J$2:$J$501,"Closed, not verified")&gt;0,"Closed, not verified","Closed and verified"))))))</f>
        <v/>
      </c>
      <c r="L4" s="17">
        <f>IF(A4="","",COUNTIF(Actions!$B$2:$B$501,A4))</f>
        <v/>
      </c>
      <c r="M4" s="17">
        <f>IF(A4="","",IF(AND(J4&lt;&gt;"",K4&lt;&gt;"Not yet logged"),"Yes",""))</f>
        <v/>
      </c>
      <c r="N4" s="17">
        <f>IF(A4="","",IF(H4="","Add a rating",IF(L4=0,"Add a corrective action",IF(COUNTIFS(Actions!$B$2:$B$501,A4,Actions!$L$2:$L$501,"&lt;&gt;OK")&gt;0,"Fix the action record","OK"))))</f>
        <v/>
      </c>
      <c r="O4" s="17">
        <f>IF(A4="","",IFERROR(INDEX(Inspections!$B$2:$B$201,MATCH(B4,Inspections!$A$2:$A$201,0)),""))</f>
        <v/>
      </c>
      <c r="P4" s="17">
        <f>IF(A4="","",IF(OR('Start here'!$B$5="",O4='Start here'!$B$5),1,0))</f>
        <v/>
      </c>
    </row>
    <row r="5">
      <c r="A5" s="14" t="n"/>
      <c r="B5" s="14" t="n"/>
      <c r="C5" s="16" t="n"/>
      <c r="D5" s="14" t="n"/>
      <c r="E5" s="14" t="n"/>
      <c r="F5" s="14" t="n"/>
      <c r="G5" s="14" t="n"/>
      <c r="H5" s="14" t="n"/>
      <c r="I5" s="14" t="n"/>
      <c r="J5" s="14" t="n"/>
      <c r="K5" s="17">
        <f>IF(A5="","",IF(AND(C5&lt;&gt;"",C5&gt;'Start here'!$B$4),"Not yet logged",IF(L5=0,"No action recorded",IF(COUNTIFS(Actions!$B$2:$B$501,A5,Actions!$J$2:$J$501,"Overdue")&gt;0,"Overdue",IF(COUNTIFS(Actions!$B$2:$B$501,A5,Actions!$J$2:$J$501,"Open")&gt;0,"Open",IF(COUNTIFS(Actions!$B$2:$B$501,A5,Actions!$J$2:$J$501,"Closed, not verified")&gt;0,"Closed, not verified","Closed and verified"))))))</f>
        <v/>
      </c>
      <c r="L5" s="17">
        <f>IF(A5="","",COUNTIF(Actions!$B$2:$B$501,A5))</f>
        <v/>
      </c>
      <c r="M5" s="17">
        <f>IF(A5="","",IF(AND(J5&lt;&gt;"",K5&lt;&gt;"Not yet logged"),"Yes",""))</f>
        <v/>
      </c>
      <c r="N5" s="17">
        <f>IF(A5="","",IF(H5="","Add a rating",IF(L5=0,"Add a corrective action",IF(COUNTIFS(Actions!$B$2:$B$501,A5,Actions!$L$2:$L$501,"&lt;&gt;OK")&gt;0,"Fix the action record","OK"))))</f>
        <v/>
      </c>
      <c r="O5" s="17">
        <f>IF(A5="","",IFERROR(INDEX(Inspections!$B$2:$B$201,MATCH(B5,Inspections!$A$2:$A$201,0)),""))</f>
        <v/>
      </c>
      <c r="P5" s="17">
        <f>IF(A5="","",IF(OR('Start here'!$B$5="",O5='Start here'!$B$5),1,0))</f>
        <v/>
      </c>
    </row>
    <row r="6">
      <c r="A6" s="14" t="n"/>
      <c r="B6" s="14" t="n"/>
      <c r="C6" s="16" t="n"/>
      <c r="D6" s="14" t="n"/>
      <c r="E6" s="14" t="n"/>
      <c r="F6" s="14" t="n"/>
      <c r="G6" s="14" t="n"/>
      <c r="H6" s="14" t="n"/>
      <c r="I6" s="14" t="n"/>
      <c r="J6" s="14" t="n"/>
      <c r="K6" s="17">
        <f>IF(A6="","",IF(AND(C6&lt;&gt;"",C6&gt;'Start here'!$B$4),"Not yet logged",IF(L6=0,"No action recorded",IF(COUNTIFS(Actions!$B$2:$B$501,A6,Actions!$J$2:$J$501,"Overdue")&gt;0,"Overdue",IF(COUNTIFS(Actions!$B$2:$B$501,A6,Actions!$J$2:$J$501,"Open")&gt;0,"Open",IF(COUNTIFS(Actions!$B$2:$B$501,A6,Actions!$J$2:$J$501,"Closed, not verified")&gt;0,"Closed, not verified","Closed and verified"))))))</f>
        <v/>
      </c>
      <c r="L6" s="17">
        <f>IF(A6="","",COUNTIF(Actions!$B$2:$B$501,A6))</f>
        <v/>
      </c>
      <c r="M6" s="17">
        <f>IF(A6="","",IF(AND(J6&lt;&gt;"",K6&lt;&gt;"Not yet logged"),"Yes",""))</f>
        <v/>
      </c>
      <c r="N6" s="17">
        <f>IF(A6="","",IF(H6="","Add a rating",IF(L6=0,"Add a corrective action",IF(COUNTIFS(Actions!$B$2:$B$501,A6,Actions!$L$2:$L$501,"&lt;&gt;OK")&gt;0,"Fix the action record","OK"))))</f>
        <v/>
      </c>
      <c r="O6" s="17">
        <f>IF(A6="","",IFERROR(INDEX(Inspections!$B$2:$B$201,MATCH(B6,Inspections!$A$2:$A$201,0)),""))</f>
        <v/>
      </c>
      <c r="P6" s="17">
        <f>IF(A6="","",IF(OR('Start here'!$B$5="",O6='Start here'!$B$5),1,0))</f>
        <v/>
      </c>
    </row>
    <row r="7">
      <c r="A7" s="14" t="n"/>
      <c r="B7" s="14" t="n"/>
      <c r="C7" s="16" t="n"/>
      <c r="D7" s="14" t="n"/>
      <c r="E7" s="14" t="n"/>
      <c r="F7" s="14" t="n"/>
      <c r="G7" s="14" t="n"/>
      <c r="H7" s="14" t="n"/>
      <c r="I7" s="14" t="n"/>
      <c r="J7" s="14" t="n"/>
      <c r="K7" s="17">
        <f>IF(A7="","",IF(AND(C7&lt;&gt;"",C7&gt;'Start here'!$B$4),"Not yet logged",IF(L7=0,"No action recorded",IF(COUNTIFS(Actions!$B$2:$B$501,A7,Actions!$J$2:$J$501,"Overdue")&gt;0,"Overdue",IF(COUNTIFS(Actions!$B$2:$B$501,A7,Actions!$J$2:$J$501,"Open")&gt;0,"Open",IF(COUNTIFS(Actions!$B$2:$B$501,A7,Actions!$J$2:$J$501,"Closed, not verified")&gt;0,"Closed, not verified","Closed and verified"))))))</f>
        <v/>
      </c>
      <c r="L7" s="17">
        <f>IF(A7="","",COUNTIF(Actions!$B$2:$B$501,A7))</f>
        <v/>
      </c>
      <c r="M7" s="17">
        <f>IF(A7="","",IF(AND(J7&lt;&gt;"",K7&lt;&gt;"Not yet logged"),"Yes",""))</f>
        <v/>
      </c>
      <c r="N7" s="17">
        <f>IF(A7="","",IF(H7="","Add a rating",IF(L7=0,"Add a corrective action",IF(COUNTIFS(Actions!$B$2:$B$501,A7,Actions!$L$2:$L$501,"&lt;&gt;OK")&gt;0,"Fix the action record","OK"))))</f>
        <v/>
      </c>
      <c r="O7" s="17">
        <f>IF(A7="","",IFERROR(INDEX(Inspections!$B$2:$B$201,MATCH(B7,Inspections!$A$2:$A$201,0)),""))</f>
        <v/>
      </c>
      <c r="P7" s="17">
        <f>IF(A7="","",IF(OR('Start here'!$B$5="",O7='Start here'!$B$5),1,0))</f>
        <v/>
      </c>
    </row>
    <row r="8">
      <c r="A8" s="14" t="n"/>
      <c r="B8" s="14" t="n"/>
      <c r="C8" s="16" t="n"/>
      <c r="D8" s="14" t="n"/>
      <c r="E8" s="14" t="n"/>
      <c r="F8" s="14" t="n"/>
      <c r="G8" s="14" t="n"/>
      <c r="H8" s="14" t="n"/>
      <c r="I8" s="14" t="n"/>
      <c r="J8" s="14" t="n"/>
      <c r="K8" s="17">
        <f>IF(A8="","",IF(AND(C8&lt;&gt;"",C8&gt;'Start here'!$B$4),"Not yet logged",IF(L8=0,"No action recorded",IF(COUNTIFS(Actions!$B$2:$B$501,A8,Actions!$J$2:$J$501,"Overdue")&gt;0,"Overdue",IF(COUNTIFS(Actions!$B$2:$B$501,A8,Actions!$J$2:$J$501,"Open")&gt;0,"Open",IF(COUNTIFS(Actions!$B$2:$B$501,A8,Actions!$J$2:$J$501,"Closed, not verified")&gt;0,"Closed, not verified","Closed and verified"))))))</f>
        <v/>
      </c>
      <c r="L8" s="17">
        <f>IF(A8="","",COUNTIF(Actions!$B$2:$B$501,A8))</f>
        <v/>
      </c>
      <c r="M8" s="17">
        <f>IF(A8="","",IF(AND(J8&lt;&gt;"",K8&lt;&gt;"Not yet logged"),"Yes",""))</f>
        <v/>
      </c>
      <c r="N8" s="17">
        <f>IF(A8="","",IF(H8="","Add a rating",IF(L8=0,"Add a corrective action",IF(COUNTIFS(Actions!$B$2:$B$501,A8,Actions!$L$2:$L$501,"&lt;&gt;OK")&gt;0,"Fix the action record","OK"))))</f>
        <v/>
      </c>
      <c r="O8" s="17">
        <f>IF(A8="","",IFERROR(INDEX(Inspections!$B$2:$B$201,MATCH(B8,Inspections!$A$2:$A$201,0)),""))</f>
        <v/>
      </c>
      <c r="P8" s="17">
        <f>IF(A8="","",IF(OR('Start here'!$B$5="",O8='Start here'!$B$5),1,0))</f>
        <v/>
      </c>
    </row>
    <row r="9">
      <c r="A9" s="14" t="n"/>
      <c r="B9" s="14" t="n"/>
      <c r="C9" s="16" t="n"/>
      <c r="D9" s="14" t="n"/>
      <c r="E9" s="14" t="n"/>
      <c r="F9" s="14" t="n"/>
      <c r="G9" s="14" t="n"/>
      <c r="H9" s="14" t="n"/>
      <c r="I9" s="14" t="n"/>
      <c r="J9" s="14" t="n"/>
      <c r="K9" s="17">
        <f>IF(A9="","",IF(AND(C9&lt;&gt;"",C9&gt;'Start here'!$B$4),"Not yet logged",IF(L9=0,"No action recorded",IF(COUNTIFS(Actions!$B$2:$B$501,A9,Actions!$J$2:$J$501,"Overdue")&gt;0,"Overdue",IF(COUNTIFS(Actions!$B$2:$B$501,A9,Actions!$J$2:$J$501,"Open")&gt;0,"Open",IF(COUNTIFS(Actions!$B$2:$B$501,A9,Actions!$J$2:$J$501,"Closed, not verified")&gt;0,"Closed, not verified","Closed and verified"))))))</f>
        <v/>
      </c>
      <c r="L9" s="17">
        <f>IF(A9="","",COUNTIF(Actions!$B$2:$B$501,A9))</f>
        <v/>
      </c>
      <c r="M9" s="17">
        <f>IF(A9="","",IF(AND(J9&lt;&gt;"",K9&lt;&gt;"Not yet logged"),"Yes",""))</f>
        <v/>
      </c>
      <c r="N9" s="17">
        <f>IF(A9="","",IF(H9="","Add a rating",IF(L9=0,"Add a corrective action",IF(COUNTIFS(Actions!$B$2:$B$501,A9,Actions!$L$2:$L$501,"&lt;&gt;OK")&gt;0,"Fix the action record","OK"))))</f>
        <v/>
      </c>
      <c r="O9" s="17">
        <f>IF(A9="","",IFERROR(INDEX(Inspections!$B$2:$B$201,MATCH(B9,Inspections!$A$2:$A$201,0)),""))</f>
        <v/>
      </c>
      <c r="P9" s="17">
        <f>IF(A9="","",IF(OR('Start here'!$B$5="",O9='Start here'!$B$5),1,0))</f>
        <v/>
      </c>
    </row>
    <row r="10">
      <c r="A10" s="14" t="n"/>
      <c r="B10" s="14" t="n"/>
      <c r="C10" s="16" t="n"/>
      <c r="D10" s="14" t="n"/>
      <c r="E10" s="14" t="n"/>
      <c r="F10" s="14" t="n"/>
      <c r="G10" s="14" t="n"/>
      <c r="H10" s="14" t="n"/>
      <c r="I10" s="14" t="n"/>
      <c r="J10" s="14" t="n"/>
      <c r="K10" s="17">
        <f>IF(A10="","",IF(AND(C10&lt;&gt;"",C10&gt;'Start here'!$B$4),"Not yet logged",IF(L10=0,"No action recorded",IF(COUNTIFS(Actions!$B$2:$B$501,A10,Actions!$J$2:$J$501,"Overdue")&gt;0,"Overdue",IF(COUNTIFS(Actions!$B$2:$B$501,A10,Actions!$J$2:$J$501,"Open")&gt;0,"Open",IF(COUNTIFS(Actions!$B$2:$B$501,A10,Actions!$J$2:$J$501,"Closed, not verified")&gt;0,"Closed, not verified","Closed and verified"))))))</f>
        <v/>
      </c>
      <c r="L10" s="17">
        <f>IF(A10="","",COUNTIF(Actions!$B$2:$B$501,A10))</f>
        <v/>
      </c>
      <c r="M10" s="17">
        <f>IF(A10="","",IF(AND(J10&lt;&gt;"",K10&lt;&gt;"Not yet logged"),"Yes",""))</f>
        <v/>
      </c>
      <c r="N10" s="17">
        <f>IF(A10="","",IF(H10="","Add a rating",IF(L10=0,"Add a corrective action",IF(COUNTIFS(Actions!$B$2:$B$501,A10,Actions!$L$2:$L$501,"&lt;&gt;OK")&gt;0,"Fix the action record","OK"))))</f>
        <v/>
      </c>
      <c r="O10" s="17">
        <f>IF(A10="","",IFERROR(INDEX(Inspections!$B$2:$B$201,MATCH(B10,Inspections!$A$2:$A$201,0)),""))</f>
        <v/>
      </c>
      <c r="P10" s="17">
        <f>IF(A10="","",IF(OR('Start here'!$B$5="",O10='Start here'!$B$5),1,0))</f>
        <v/>
      </c>
    </row>
    <row r="11">
      <c r="A11" s="14" t="n"/>
      <c r="B11" s="14" t="n"/>
      <c r="C11" s="16" t="n"/>
      <c r="D11" s="14" t="n"/>
      <c r="E11" s="14" t="n"/>
      <c r="F11" s="14" t="n"/>
      <c r="G11" s="14" t="n"/>
      <c r="H11" s="14" t="n"/>
      <c r="I11" s="14" t="n"/>
      <c r="J11" s="14" t="n"/>
      <c r="K11" s="17">
        <f>IF(A11="","",IF(AND(C11&lt;&gt;"",C11&gt;'Start here'!$B$4),"Not yet logged",IF(L11=0,"No action recorded",IF(COUNTIFS(Actions!$B$2:$B$501,A11,Actions!$J$2:$J$501,"Overdue")&gt;0,"Overdue",IF(COUNTIFS(Actions!$B$2:$B$501,A11,Actions!$J$2:$J$501,"Open")&gt;0,"Open",IF(COUNTIFS(Actions!$B$2:$B$501,A11,Actions!$J$2:$J$501,"Closed, not verified")&gt;0,"Closed, not verified","Closed and verified"))))))</f>
        <v/>
      </c>
      <c r="L11" s="17">
        <f>IF(A11="","",COUNTIF(Actions!$B$2:$B$501,A11))</f>
        <v/>
      </c>
      <c r="M11" s="17">
        <f>IF(A11="","",IF(AND(J11&lt;&gt;"",K11&lt;&gt;"Not yet logged"),"Yes",""))</f>
        <v/>
      </c>
      <c r="N11" s="17">
        <f>IF(A11="","",IF(H11="","Add a rating",IF(L11=0,"Add a corrective action",IF(COUNTIFS(Actions!$B$2:$B$501,A11,Actions!$L$2:$L$501,"&lt;&gt;OK")&gt;0,"Fix the action record","OK"))))</f>
        <v/>
      </c>
      <c r="O11" s="17">
        <f>IF(A11="","",IFERROR(INDEX(Inspections!$B$2:$B$201,MATCH(B11,Inspections!$A$2:$A$201,0)),""))</f>
        <v/>
      </c>
      <c r="P11" s="17">
        <f>IF(A11="","",IF(OR('Start here'!$B$5="",O11='Start here'!$B$5),1,0))</f>
        <v/>
      </c>
    </row>
    <row r="12">
      <c r="A12" s="14" t="n"/>
      <c r="B12" s="14" t="n"/>
      <c r="C12" s="16" t="n"/>
      <c r="D12" s="14" t="n"/>
      <c r="E12" s="14" t="n"/>
      <c r="F12" s="14" t="n"/>
      <c r="G12" s="14" t="n"/>
      <c r="H12" s="14" t="n"/>
      <c r="I12" s="14" t="n"/>
      <c r="J12" s="14" t="n"/>
      <c r="K12" s="17">
        <f>IF(A12="","",IF(AND(C12&lt;&gt;"",C12&gt;'Start here'!$B$4),"Not yet logged",IF(L12=0,"No action recorded",IF(COUNTIFS(Actions!$B$2:$B$501,A12,Actions!$J$2:$J$501,"Overdue")&gt;0,"Overdue",IF(COUNTIFS(Actions!$B$2:$B$501,A12,Actions!$J$2:$J$501,"Open")&gt;0,"Open",IF(COUNTIFS(Actions!$B$2:$B$501,A12,Actions!$J$2:$J$501,"Closed, not verified")&gt;0,"Closed, not verified","Closed and verified"))))))</f>
        <v/>
      </c>
      <c r="L12" s="17">
        <f>IF(A12="","",COUNTIF(Actions!$B$2:$B$501,A12))</f>
        <v/>
      </c>
      <c r="M12" s="17">
        <f>IF(A12="","",IF(AND(J12&lt;&gt;"",K12&lt;&gt;"Not yet logged"),"Yes",""))</f>
        <v/>
      </c>
      <c r="N12" s="17">
        <f>IF(A12="","",IF(H12="","Add a rating",IF(L12=0,"Add a corrective action",IF(COUNTIFS(Actions!$B$2:$B$501,A12,Actions!$L$2:$L$501,"&lt;&gt;OK")&gt;0,"Fix the action record","OK"))))</f>
        <v/>
      </c>
      <c r="O12" s="17">
        <f>IF(A12="","",IFERROR(INDEX(Inspections!$B$2:$B$201,MATCH(B12,Inspections!$A$2:$A$201,0)),""))</f>
        <v/>
      </c>
      <c r="P12" s="17">
        <f>IF(A12="","",IF(OR('Start here'!$B$5="",O12='Start here'!$B$5),1,0))</f>
        <v/>
      </c>
    </row>
    <row r="13">
      <c r="A13" s="14" t="n"/>
      <c r="B13" s="14" t="n"/>
      <c r="C13" s="16" t="n"/>
      <c r="D13" s="14" t="n"/>
      <c r="E13" s="14" t="n"/>
      <c r="F13" s="14" t="n"/>
      <c r="G13" s="14" t="n"/>
      <c r="H13" s="14" t="n"/>
      <c r="I13" s="14" t="n"/>
      <c r="J13" s="14" t="n"/>
      <c r="K13" s="17">
        <f>IF(A13="","",IF(AND(C13&lt;&gt;"",C13&gt;'Start here'!$B$4),"Not yet logged",IF(L13=0,"No action recorded",IF(COUNTIFS(Actions!$B$2:$B$501,A13,Actions!$J$2:$J$501,"Overdue")&gt;0,"Overdue",IF(COUNTIFS(Actions!$B$2:$B$501,A13,Actions!$J$2:$J$501,"Open")&gt;0,"Open",IF(COUNTIFS(Actions!$B$2:$B$501,A13,Actions!$J$2:$J$501,"Closed, not verified")&gt;0,"Closed, not verified","Closed and verified"))))))</f>
        <v/>
      </c>
      <c r="L13" s="17">
        <f>IF(A13="","",COUNTIF(Actions!$B$2:$B$501,A13))</f>
        <v/>
      </c>
      <c r="M13" s="17">
        <f>IF(A13="","",IF(AND(J13&lt;&gt;"",K13&lt;&gt;"Not yet logged"),"Yes",""))</f>
        <v/>
      </c>
      <c r="N13" s="17">
        <f>IF(A13="","",IF(H13="","Add a rating",IF(L13=0,"Add a corrective action",IF(COUNTIFS(Actions!$B$2:$B$501,A13,Actions!$L$2:$L$501,"&lt;&gt;OK")&gt;0,"Fix the action record","OK"))))</f>
        <v/>
      </c>
      <c r="O13" s="17">
        <f>IF(A13="","",IFERROR(INDEX(Inspections!$B$2:$B$201,MATCH(B13,Inspections!$A$2:$A$201,0)),""))</f>
        <v/>
      </c>
      <c r="P13" s="17">
        <f>IF(A13="","",IF(OR('Start here'!$B$5="",O13='Start here'!$B$5),1,0))</f>
        <v/>
      </c>
    </row>
    <row r="14">
      <c r="A14" s="14" t="n"/>
      <c r="B14" s="14" t="n"/>
      <c r="C14" s="16" t="n"/>
      <c r="D14" s="14" t="n"/>
      <c r="E14" s="14" t="n"/>
      <c r="F14" s="14" t="n"/>
      <c r="G14" s="14" t="n"/>
      <c r="H14" s="14" t="n"/>
      <c r="I14" s="14" t="n"/>
      <c r="J14" s="14" t="n"/>
      <c r="K14" s="17">
        <f>IF(A14="","",IF(AND(C14&lt;&gt;"",C14&gt;'Start here'!$B$4),"Not yet logged",IF(L14=0,"No action recorded",IF(COUNTIFS(Actions!$B$2:$B$501,A14,Actions!$J$2:$J$501,"Overdue")&gt;0,"Overdue",IF(COUNTIFS(Actions!$B$2:$B$501,A14,Actions!$J$2:$J$501,"Open")&gt;0,"Open",IF(COUNTIFS(Actions!$B$2:$B$501,A14,Actions!$J$2:$J$501,"Closed, not verified")&gt;0,"Closed, not verified","Closed and verified"))))))</f>
        <v/>
      </c>
      <c r="L14" s="17">
        <f>IF(A14="","",COUNTIF(Actions!$B$2:$B$501,A14))</f>
        <v/>
      </c>
      <c r="M14" s="17">
        <f>IF(A14="","",IF(AND(J14&lt;&gt;"",K14&lt;&gt;"Not yet logged"),"Yes",""))</f>
        <v/>
      </c>
      <c r="N14" s="17">
        <f>IF(A14="","",IF(H14="","Add a rating",IF(L14=0,"Add a corrective action",IF(COUNTIFS(Actions!$B$2:$B$501,A14,Actions!$L$2:$L$501,"&lt;&gt;OK")&gt;0,"Fix the action record","OK"))))</f>
        <v/>
      </c>
      <c r="O14" s="17">
        <f>IF(A14="","",IFERROR(INDEX(Inspections!$B$2:$B$201,MATCH(B14,Inspections!$A$2:$A$201,0)),""))</f>
        <v/>
      </c>
      <c r="P14" s="17">
        <f>IF(A14="","",IF(OR('Start here'!$B$5="",O14='Start here'!$B$5),1,0))</f>
        <v/>
      </c>
    </row>
    <row r="15">
      <c r="A15" s="14" t="n"/>
      <c r="B15" s="14" t="n"/>
      <c r="C15" s="16" t="n"/>
      <c r="D15" s="14" t="n"/>
      <c r="E15" s="14" t="n"/>
      <c r="F15" s="14" t="n"/>
      <c r="G15" s="14" t="n"/>
      <c r="H15" s="14" t="n"/>
      <c r="I15" s="14" t="n"/>
      <c r="J15" s="14" t="n"/>
      <c r="K15" s="17">
        <f>IF(A15="","",IF(AND(C15&lt;&gt;"",C15&gt;'Start here'!$B$4),"Not yet logged",IF(L15=0,"No action recorded",IF(COUNTIFS(Actions!$B$2:$B$501,A15,Actions!$J$2:$J$501,"Overdue")&gt;0,"Overdue",IF(COUNTIFS(Actions!$B$2:$B$501,A15,Actions!$J$2:$J$501,"Open")&gt;0,"Open",IF(COUNTIFS(Actions!$B$2:$B$501,A15,Actions!$J$2:$J$501,"Closed, not verified")&gt;0,"Closed, not verified","Closed and verified"))))))</f>
        <v/>
      </c>
      <c r="L15" s="17">
        <f>IF(A15="","",COUNTIF(Actions!$B$2:$B$501,A15))</f>
        <v/>
      </c>
      <c r="M15" s="17">
        <f>IF(A15="","",IF(AND(J15&lt;&gt;"",K15&lt;&gt;"Not yet logged"),"Yes",""))</f>
        <v/>
      </c>
      <c r="N15" s="17">
        <f>IF(A15="","",IF(H15="","Add a rating",IF(L15=0,"Add a corrective action",IF(COUNTIFS(Actions!$B$2:$B$501,A15,Actions!$L$2:$L$501,"&lt;&gt;OK")&gt;0,"Fix the action record","OK"))))</f>
        <v/>
      </c>
      <c r="O15" s="17">
        <f>IF(A15="","",IFERROR(INDEX(Inspections!$B$2:$B$201,MATCH(B15,Inspections!$A$2:$A$201,0)),""))</f>
        <v/>
      </c>
      <c r="P15" s="17">
        <f>IF(A15="","",IF(OR('Start here'!$B$5="",O15='Start here'!$B$5),1,0))</f>
        <v/>
      </c>
    </row>
    <row r="16">
      <c r="A16" s="14" t="n"/>
      <c r="B16" s="14" t="n"/>
      <c r="C16" s="16" t="n"/>
      <c r="D16" s="14" t="n"/>
      <c r="E16" s="14" t="n"/>
      <c r="F16" s="14" t="n"/>
      <c r="G16" s="14" t="n"/>
      <c r="H16" s="14" t="n"/>
      <c r="I16" s="14" t="n"/>
      <c r="J16" s="14" t="n"/>
      <c r="K16" s="17">
        <f>IF(A16="","",IF(AND(C16&lt;&gt;"",C16&gt;'Start here'!$B$4),"Not yet logged",IF(L16=0,"No action recorded",IF(COUNTIFS(Actions!$B$2:$B$501,A16,Actions!$J$2:$J$501,"Overdue")&gt;0,"Overdue",IF(COUNTIFS(Actions!$B$2:$B$501,A16,Actions!$J$2:$J$501,"Open")&gt;0,"Open",IF(COUNTIFS(Actions!$B$2:$B$501,A16,Actions!$J$2:$J$501,"Closed, not verified")&gt;0,"Closed, not verified","Closed and verified"))))))</f>
        <v/>
      </c>
      <c r="L16" s="17">
        <f>IF(A16="","",COUNTIF(Actions!$B$2:$B$501,A16))</f>
        <v/>
      </c>
      <c r="M16" s="17">
        <f>IF(A16="","",IF(AND(J16&lt;&gt;"",K16&lt;&gt;"Not yet logged"),"Yes",""))</f>
        <v/>
      </c>
      <c r="N16" s="17">
        <f>IF(A16="","",IF(H16="","Add a rating",IF(L16=0,"Add a corrective action",IF(COUNTIFS(Actions!$B$2:$B$501,A16,Actions!$L$2:$L$501,"&lt;&gt;OK")&gt;0,"Fix the action record","OK"))))</f>
        <v/>
      </c>
      <c r="O16" s="17">
        <f>IF(A16="","",IFERROR(INDEX(Inspections!$B$2:$B$201,MATCH(B16,Inspections!$A$2:$A$201,0)),""))</f>
        <v/>
      </c>
      <c r="P16" s="17">
        <f>IF(A16="","",IF(OR('Start here'!$B$5="",O16='Start here'!$B$5),1,0))</f>
        <v/>
      </c>
    </row>
    <row r="17">
      <c r="A17" s="14" t="n"/>
      <c r="B17" s="14" t="n"/>
      <c r="C17" s="16" t="n"/>
      <c r="D17" s="14" t="n"/>
      <c r="E17" s="14" t="n"/>
      <c r="F17" s="14" t="n"/>
      <c r="G17" s="14" t="n"/>
      <c r="H17" s="14" t="n"/>
      <c r="I17" s="14" t="n"/>
      <c r="J17" s="14" t="n"/>
      <c r="K17" s="17">
        <f>IF(A17="","",IF(AND(C17&lt;&gt;"",C17&gt;'Start here'!$B$4),"Not yet logged",IF(L17=0,"No action recorded",IF(COUNTIFS(Actions!$B$2:$B$501,A17,Actions!$J$2:$J$501,"Overdue")&gt;0,"Overdue",IF(COUNTIFS(Actions!$B$2:$B$501,A17,Actions!$J$2:$J$501,"Open")&gt;0,"Open",IF(COUNTIFS(Actions!$B$2:$B$501,A17,Actions!$J$2:$J$501,"Closed, not verified")&gt;0,"Closed, not verified","Closed and verified"))))))</f>
        <v/>
      </c>
      <c r="L17" s="17">
        <f>IF(A17="","",COUNTIF(Actions!$B$2:$B$501,A17))</f>
        <v/>
      </c>
      <c r="M17" s="17">
        <f>IF(A17="","",IF(AND(J17&lt;&gt;"",K17&lt;&gt;"Not yet logged"),"Yes",""))</f>
        <v/>
      </c>
      <c r="N17" s="17">
        <f>IF(A17="","",IF(H17="","Add a rating",IF(L17=0,"Add a corrective action",IF(COUNTIFS(Actions!$B$2:$B$501,A17,Actions!$L$2:$L$501,"&lt;&gt;OK")&gt;0,"Fix the action record","OK"))))</f>
        <v/>
      </c>
      <c r="O17" s="17">
        <f>IF(A17="","",IFERROR(INDEX(Inspections!$B$2:$B$201,MATCH(B17,Inspections!$A$2:$A$201,0)),""))</f>
        <v/>
      </c>
      <c r="P17" s="17">
        <f>IF(A17="","",IF(OR('Start here'!$B$5="",O17='Start here'!$B$5),1,0))</f>
        <v/>
      </c>
    </row>
    <row r="18">
      <c r="A18" s="14" t="n"/>
      <c r="B18" s="14" t="n"/>
      <c r="C18" s="16" t="n"/>
      <c r="D18" s="14" t="n"/>
      <c r="E18" s="14" t="n"/>
      <c r="F18" s="14" t="n"/>
      <c r="G18" s="14" t="n"/>
      <c r="H18" s="14" t="n"/>
      <c r="I18" s="14" t="n"/>
      <c r="J18" s="14" t="n"/>
      <c r="K18" s="17">
        <f>IF(A18="","",IF(AND(C18&lt;&gt;"",C18&gt;'Start here'!$B$4),"Not yet logged",IF(L18=0,"No action recorded",IF(COUNTIFS(Actions!$B$2:$B$501,A18,Actions!$J$2:$J$501,"Overdue")&gt;0,"Overdue",IF(COUNTIFS(Actions!$B$2:$B$501,A18,Actions!$J$2:$J$501,"Open")&gt;0,"Open",IF(COUNTIFS(Actions!$B$2:$B$501,A18,Actions!$J$2:$J$501,"Closed, not verified")&gt;0,"Closed, not verified","Closed and verified"))))))</f>
        <v/>
      </c>
      <c r="L18" s="17">
        <f>IF(A18="","",COUNTIF(Actions!$B$2:$B$501,A18))</f>
        <v/>
      </c>
      <c r="M18" s="17">
        <f>IF(A18="","",IF(AND(J18&lt;&gt;"",K18&lt;&gt;"Not yet logged"),"Yes",""))</f>
        <v/>
      </c>
      <c r="N18" s="17">
        <f>IF(A18="","",IF(H18="","Add a rating",IF(L18=0,"Add a corrective action",IF(COUNTIFS(Actions!$B$2:$B$501,A18,Actions!$L$2:$L$501,"&lt;&gt;OK")&gt;0,"Fix the action record","OK"))))</f>
        <v/>
      </c>
      <c r="O18" s="17">
        <f>IF(A18="","",IFERROR(INDEX(Inspections!$B$2:$B$201,MATCH(B18,Inspections!$A$2:$A$201,0)),""))</f>
        <v/>
      </c>
      <c r="P18" s="17">
        <f>IF(A18="","",IF(OR('Start here'!$B$5="",O18='Start here'!$B$5),1,0))</f>
        <v/>
      </c>
    </row>
    <row r="19">
      <c r="A19" s="14" t="n"/>
      <c r="B19" s="14" t="n"/>
      <c r="C19" s="16" t="n"/>
      <c r="D19" s="14" t="n"/>
      <c r="E19" s="14" t="n"/>
      <c r="F19" s="14" t="n"/>
      <c r="G19" s="14" t="n"/>
      <c r="H19" s="14" t="n"/>
      <c r="I19" s="14" t="n"/>
      <c r="J19" s="14" t="n"/>
      <c r="K19" s="17">
        <f>IF(A19="","",IF(AND(C19&lt;&gt;"",C19&gt;'Start here'!$B$4),"Not yet logged",IF(L19=0,"No action recorded",IF(COUNTIFS(Actions!$B$2:$B$501,A19,Actions!$J$2:$J$501,"Overdue")&gt;0,"Overdue",IF(COUNTIFS(Actions!$B$2:$B$501,A19,Actions!$J$2:$J$501,"Open")&gt;0,"Open",IF(COUNTIFS(Actions!$B$2:$B$501,A19,Actions!$J$2:$J$501,"Closed, not verified")&gt;0,"Closed, not verified","Closed and verified"))))))</f>
        <v/>
      </c>
      <c r="L19" s="17">
        <f>IF(A19="","",COUNTIF(Actions!$B$2:$B$501,A19))</f>
        <v/>
      </c>
      <c r="M19" s="17">
        <f>IF(A19="","",IF(AND(J19&lt;&gt;"",K19&lt;&gt;"Not yet logged"),"Yes",""))</f>
        <v/>
      </c>
      <c r="N19" s="17">
        <f>IF(A19="","",IF(H19="","Add a rating",IF(L19=0,"Add a corrective action",IF(COUNTIFS(Actions!$B$2:$B$501,A19,Actions!$L$2:$L$501,"&lt;&gt;OK")&gt;0,"Fix the action record","OK"))))</f>
        <v/>
      </c>
      <c r="O19" s="17">
        <f>IF(A19="","",IFERROR(INDEX(Inspections!$B$2:$B$201,MATCH(B19,Inspections!$A$2:$A$201,0)),""))</f>
        <v/>
      </c>
      <c r="P19" s="17">
        <f>IF(A19="","",IF(OR('Start here'!$B$5="",O19='Start here'!$B$5),1,0))</f>
        <v/>
      </c>
    </row>
    <row r="20">
      <c r="A20" s="14" t="n"/>
      <c r="B20" s="14" t="n"/>
      <c r="C20" s="16" t="n"/>
      <c r="D20" s="14" t="n"/>
      <c r="E20" s="14" t="n"/>
      <c r="F20" s="14" t="n"/>
      <c r="G20" s="14" t="n"/>
      <c r="H20" s="14" t="n"/>
      <c r="I20" s="14" t="n"/>
      <c r="J20" s="14" t="n"/>
      <c r="K20" s="17">
        <f>IF(A20="","",IF(AND(C20&lt;&gt;"",C20&gt;'Start here'!$B$4),"Not yet logged",IF(L20=0,"No action recorded",IF(COUNTIFS(Actions!$B$2:$B$501,A20,Actions!$J$2:$J$501,"Overdue")&gt;0,"Overdue",IF(COUNTIFS(Actions!$B$2:$B$501,A20,Actions!$J$2:$J$501,"Open")&gt;0,"Open",IF(COUNTIFS(Actions!$B$2:$B$501,A20,Actions!$J$2:$J$501,"Closed, not verified")&gt;0,"Closed, not verified","Closed and verified"))))))</f>
        <v/>
      </c>
      <c r="L20" s="17">
        <f>IF(A20="","",COUNTIF(Actions!$B$2:$B$501,A20))</f>
        <v/>
      </c>
      <c r="M20" s="17">
        <f>IF(A20="","",IF(AND(J20&lt;&gt;"",K20&lt;&gt;"Not yet logged"),"Yes",""))</f>
        <v/>
      </c>
      <c r="N20" s="17">
        <f>IF(A20="","",IF(H20="","Add a rating",IF(L20=0,"Add a corrective action",IF(COUNTIFS(Actions!$B$2:$B$501,A20,Actions!$L$2:$L$501,"&lt;&gt;OK")&gt;0,"Fix the action record","OK"))))</f>
        <v/>
      </c>
      <c r="O20" s="17">
        <f>IF(A20="","",IFERROR(INDEX(Inspections!$B$2:$B$201,MATCH(B20,Inspections!$A$2:$A$201,0)),""))</f>
        <v/>
      </c>
      <c r="P20" s="17">
        <f>IF(A20="","",IF(OR('Start here'!$B$5="",O20='Start here'!$B$5),1,0))</f>
        <v/>
      </c>
    </row>
    <row r="21">
      <c r="A21" s="14" t="n"/>
      <c r="B21" s="14" t="n"/>
      <c r="C21" s="16" t="n"/>
      <c r="D21" s="14" t="n"/>
      <c r="E21" s="14" t="n"/>
      <c r="F21" s="14" t="n"/>
      <c r="G21" s="14" t="n"/>
      <c r="H21" s="14" t="n"/>
      <c r="I21" s="14" t="n"/>
      <c r="J21" s="14" t="n"/>
      <c r="K21" s="17">
        <f>IF(A21="","",IF(AND(C21&lt;&gt;"",C21&gt;'Start here'!$B$4),"Not yet logged",IF(L21=0,"No action recorded",IF(COUNTIFS(Actions!$B$2:$B$501,A21,Actions!$J$2:$J$501,"Overdue")&gt;0,"Overdue",IF(COUNTIFS(Actions!$B$2:$B$501,A21,Actions!$J$2:$J$501,"Open")&gt;0,"Open",IF(COUNTIFS(Actions!$B$2:$B$501,A21,Actions!$J$2:$J$501,"Closed, not verified")&gt;0,"Closed, not verified","Closed and verified"))))))</f>
        <v/>
      </c>
      <c r="L21" s="17">
        <f>IF(A21="","",COUNTIF(Actions!$B$2:$B$501,A21))</f>
        <v/>
      </c>
      <c r="M21" s="17">
        <f>IF(A21="","",IF(AND(J21&lt;&gt;"",K21&lt;&gt;"Not yet logged"),"Yes",""))</f>
        <v/>
      </c>
      <c r="N21" s="17">
        <f>IF(A21="","",IF(H21="","Add a rating",IF(L21=0,"Add a corrective action",IF(COUNTIFS(Actions!$B$2:$B$501,A21,Actions!$L$2:$L$501,"&lt;&gt;OK")&gt;0,"Fix the action record","OK"))))</f>
        <v/>
      </c>
      <c r="O21" s="17">
        <f>IF(A21="","",IFERROR(INDEX(Inspections!$B$2:$B$201,MATCH(B21,Inspections!$A$2:$A$201,0)),""))</f>
        <v/>
      </c>
      <c r="P21" s="17">
        <f>IF(A21="","",IF(OR('Start here'!$B$5="",O21='Start here'!$B$5),1,0))</f>
        <v/>
      </c>
    </row>
    <row r="22">
      <c r="A22" s="14" t="n"/>
      <c r="B22" s="14" t="n"/>
      <c r="C22" s="16" t="n"/>
      <c r="D22" s="14" t="n"/>
      <c r="E22" s="14" t="n"/>
      <c r="F22" s="14" t="n"/>
      <c r="G22" s="14" t="n"/>
      <c r="H22" s="14" t="n"/>
      <c r="I22" s="14" t="n"/>
      <c r="J22" s="14" t="n"/>
      <c r="K22" s="17">
        <f>IF(A22="","",IF(AND(C22&lt;&gt;"",C22&gt;'Start here'!$B$4),"Not yet logged",IF(L22=0,"No action recorded",IF(COUNTIFS(Actions!$B$2:$B$501,A22,Actions!$J$2:$J$501,"Overdue")&gt;0,"Overdue",IF(COUNTIFS(Actions!$B$2:$B$501,A22,Actions!$J$2:$J$501,"Open")&gt;0,"Open",IF(COUNTIFS(Actions!$B$2:$B$501,A22,Actions!$J$2:$J$501,"Closed, not verified")&gt;0,"Closed, not verified","Closed and verified"))))))</f>
        <v/>
      </c>
      <c r="L22" s="17">
        <f>IF(A22="","",COUNTIF(Actions!$B$2:$B$501,A22))</f>
        <v/>
      </c>
      <c r="M22" s="17">
        <f>IF(A22="","",IF(AND(J22&lt;&gt;"",K22&lt;&gt;"Not yet logged"),"Yes",""))</f>
        <v/>
      </c>
      <c r="N22" s="17">
        <f>IF(A22="","",IF(H22="","Add a rating",IF(L22=0,"Add a corrective action",IF(COUNTIFS(Actions!$B$2:$B$501,A22,Actions!$L$2:$L$501,"&lt;&gt;OK")&gt;0,"Fix the action record","OK"))))</f>
        <v/>
      </c>
      <c r="O22" s="17">
        <f>IF(A22="","",IFERROR(INDEX(Inspections!$B$2:$B$201,MATCH(B22,Inspections!$A$2:$A$201,0)),""))</f>
        <v/>
      </c>
      <c r="P22" s="17">
        <f>IF(A22="","",IF(OR('Start here'!$B$5="",O22='Start here'!$B$5),1,0))</f>
        <v/>
      </c>
    </row>
    <row r="23">
      <c r="A23" s="14" t="n"/>
      <c r="B23" s="14" t="n"/>
      <c r="C23" s="16" t="n"/>
      <c r="D23" s="14" t="n"/>
      <c r="E23" s="14" t="n"/>
      <c r="F23" s="14" t="n"/>
      <c r="G23" s="14" t="n"/>
      <c r="H23" s="14" t="n"/>
      <c r="I23" s="14" t="n"/>
      <c r="J23" s="14" t="n"/>
      <c r="K23" s="17">
        <f>IF(A23="","",IF(AND(C23&lt;&gt;"",C23&gt;'Start here'!$B$4),"Not yet logged",IF(L23=0,"No action recorded",IF(COUNTIFS(Actions!$B$2:$B$501,A23,Actions!$J$2:$J$501,"Overdue")&gt;0,"Overdue",IF(COUNTIFS(Actions!$B$2:$B$501,A23,Actions!$J$2:$J$501,"Open")&gt;0,"Open",IF(COUNTIFS(Actions!$B$2:$B$501,A23,Actions!$J$2:$J$501,"Closed, not verified")&gt;0,"Closed, not verified","Closed and verified"))))))</f>
        <v/>
      </c>
      <c r="L23" s="17">
        <f>IF(A23="","",COUNTIF(Actions!$B$2:$B$501,A23))</f>
        <v/>
      </c>
      <c r="M23" s="17">
        <f>IF(A23="","",IF(AND(J23&lt;&gt;"",K23&lt;&gt;"Not yet logged"),"Yes",""))</f>
        <v/>
      </c>
      <c r="N23" s="17">
        <f>IF(A23="","",IF(H23="","Add a rating",IF(L23=0,"Add a corrective action",IF(COUNTIFS(Actions!$B$2:$B$501,A23,Actions!$L$2:$L$501,"&lt;&gt;OK")&gt;0,"Fix the action record","OK"))))</f>
        <v/>
      </c>
      <c r="O23" s="17">
        <f>IF(A23="","",IFERROR(INDEX(Inspections!$B$2:$B$201,MATCH(B23,Inspections!$A$2:$A$201,0)),""))</f>
        <v/>
      </c>
      <c r="P23" s="17">
        <f>IF(A23="","",IF(OR('Start here'!$B$5="",O23='Start here'!$B$5),1,0))</f>
        <v/>
      </c>
    </row>
    <row r="24">
      <c r="A24" s="14" t="n"/>
      <c r="B24" s="14" t="n"/>
      <c r="C24" s="16" t="n"/>
      <c r="D24" s="14" t="n"/>
      <c r="E24" s="14" t="n"/>
      <c r="F24" s="14" t="n"/>
      <c r="G24" s="14" t="n"/>
      <c r="H24" s="14" t="n"/>
      <c r="I24" s="14" t="n"/>
      <c r="J24" s="14" t="n"/>
      <c r="K24" s="17">
        <f>IF(A24="","",IF(AND(C24&lt;&gt;"",C24&gt;'Start here'!$B$4),"Not yet logged",IF(L24=0,"No action recorded",IF(COUNTIFS(Actions!$B$2:$B$501,A24,Actions!$J$2:$J$501,"Overdue")&gt;0,"Overdue",IF(COUNTIFS(Actions!$B$2:$B$501,A24,Actions!$J$2:$J$501,"Open")&gt;0,"Open",IF(COUNTIFS(Actions!$B$2:$B$501,A24,Actions!$J$2:$J$501,"Closed, not verified")&gt;0,"Closed, not verified","Closed and verified"))))))</f>
        <v/>
      </c>
      <c r="L24" s="17">
        <f>IF(A24="","",COUNTIF(Actions!$B$2:$B$501,A24))</f>
        <v/>
      </c>
      <c r="M24" s="17">
        <f>IF(A24="","",IF(AND(J24&lt;&gt;"",K24&lt;&gt;"Not yet logged"),"Yes",""))</f>
        <v/>
      </c>
      <c r="N24" s="17">
        <f>IF(A24="","",IF(H24="","Add a rating",IF(L24=0,"Add a corrective action",IF(COUNTIFS(Actions!$B$2:$B$501,A24,Actions!$L$2:$L$501,"&lt;&gt;OK")&gt;0,"Fix the action record","OK"))))</f>
        <v/>
      </c>
      <c r="O24" s="17">
        <f>IF(A24="","",IFERROR(INDEX(Inspections!$B$2:$B$201,MATCH(B24,Inspections!$A$2:$A$201,0)),""))</f>
        <v/>
      </c>
      <c r="P24" s="17">
        <f>IF(A24="","",IF(OR('Start here'!$B$5="",O24='Start here'!$B$5),1,0))</f>
        <v/>
      </c>
    </row>
    <row r="25">
      <c r="A25" s="14" t="n"/>
      <c r="B25" s="14" t="n"/>
      <c r="C25" s="16" t="n"/>
      <c r="D25" s="14" t="n"/>
      <c r="E25" s="14" t="n"/>
      <c r="F25" s="14" t="n"/>
      <c r="G25" s="14" t="n"/>
      <c r="H25" s="14" t="n"/>
      <c r="I25" s="14" t="n"/>
      <c r="J25" s="14" t="n"/>
      <c r="K25" s="17">
        <f>IF(A25="","",IF(AND(C25&lt;&gt;"",C25&gt;'Start here'!$B$4),"Not yet logged",IF(L25=0,"No action recorded",IF(COUNTIFS(Actions!$B$2:$B$501,A25,Actions!$J$2:$J$501,"Overdue")&gt;0,"Overdue",IF(COUNTIFS(Actions!$B$2:$B$501,A25,Actions!$J$2:$J$501,"Open")&gt;0,"Open",IF(COUNTIFS(Actions!$B$2:$B$501,A25,Actions!$J$2:$J$501,"Closed, not verified")&gt;0,"Closed, not verified","Closed and verified"))))))</f>
        <v/>
      </c>
      <c r="L25" s="17">
        <f>IF(A25="","",COUNTIF(Actions!$B$2:$B$501,A25))</f>
        <v/>
      </c>
      <c r="M25" s="17">
        <f>IF(A25="","",IF(AND(J25&lt;&gt;"",K25&lt;&gt;"Not yet logged"),"Yes",""))</f>
        <v/>
      </c>
      <c r="N25" s="17">
        <f>IF(A25="","",IF(H25="","Add a rating",IF(L25=0,"Add a corrective action",IF(COUNTIFS(Actions!$B$2:$B$501,A25,Actions!$L$2:$L$501,"&lt;&gt;OK")&gt;0,"Fix the action record","OK"))))</f>
        <v/>
      </c>
      <c r="O25" s="17">
        <f>IF(A25="","",IFERROR(INDEX(Inspections!$B$2:$B$201,MATCH(B25,Inspections!$A$2:$A$201,0)),""))</f>
        <v/>
      </c>
      <c r="P25" s="17">
        <f>IF(A25="","",IF(OR('Start here'!$B$5="",O25='Start here'!$B$5),1,0))</f>
        <v/>
      </c>
    </row>
    <row r="26">
      <c r="A26" s="14" t="n"/>
      <c r="B26" s="14" t="n"/>
      <c r="C26" s="16" t="n"/>
      <c r="D26" s="14" t="n"/>
      <c r="E26" s="14" t="n"/>
      <c r="F26" s="14" t="n"/>
      <c r="G26" s="14" t="n"/>
      <c r="H26" s="14" t="n"/>
      <c r="I26" s="14" t="n"/>
      <c r="J26" s="14" t="n"/>
      <c r="K26" s="17">
        <f>IF(A26="","",IF(AND(C26&lt;&gt;"",C26&gt;'Start here'!$B$4),"Not yet logged",IF(L26=0,"No action recorded",IF(COUNTIFS(Actions!$B$2:$B$501,A26,Actions!$J$2:$J$501,"Overdue")&gt;0,"Overdue",IF(COUNTIFS(Actions!$B$2:$B$501,A26,Actions!$J$2:$J$501,"Open")&gt;0,"Open",IF(COUNTIFS(Actions!$B$2:$B$501,A26,Actions!$J$2:$J$501,"Closed, not verified")&gt;0,"Closed, not verified","Closed and verified"))))))</f>
        <v/>
      </c>
      <c r="L26" s="17">
        <f>IF(A26="","",COUNTIF(Actions!$B$2:$B$501,A26))</f>
        <v/>
      </c>
      <c r="M26" s="17">
        <f>IF(A26="","",IF(AND(J26&lt;&gt;"",K26&lt;&gt;"Not yet logged"),"Yes",""))</f>
        <v/>
      </c>
      <c r="N26" s="17">
        <f>IF(A26="","",IF(H26="","Add a rating",IF(L26=0,"Add a corrective action",IF(COUNTIFS(Actions!$B$2:$B$501,A26,Actions!$L$2:$L$501,"&lt;&gt;OK")&gt;0,"Fix the action record","OK"))))</f>
        <v/>
      </c>
      <c r="O26" s="17">
        <f>IF(A26="","",IFERROR(INDEX(Inspections!$B$2:$B$201,MATCH(B26,Inspections!$A$2:$A$201,0)),""))</f>
        <v/>
      </c>
      <c r="P26" s="17">
        <f>IF(A26="","",IF(OR('Start here'!$B$5="",O26='Start here'!$B$5),1,0))</f>
        <v/>
      </c>
    </row>
    <row r="27">
      <c r="A27" s="14" t="n"/>
      <c r="B27" s="14" t="n"/>
      <c r="C27" s="16" t="n"/>
      <c r="D27" s="14" t="n"/>
      <c r="E27" s="14" t="n"/>
      <c r="F27" s="14" t="n"/>
      <c r="G27" s="14" t="n"/>
      <c r="H27" s="14" t="n"/>
      <c r="I27" s="14" t="n"/>
      <c r="J27" s="14" t="n"/>
      <c r="K27" s="17">
        <f>IF(A27="","",IF(AND(C27&lt;&gt;"",C27&gt;'Start here'!$B$4),"Not yet logged",IF(L27=0,"No action recorded",IF(COUNTIFS(Actions!$B$2:$B$501,A27,Actions!$J$2:$J$501,"Overdue")&gt;0,"Overdue",IF(COUNTIFS(Actions!$B$2:$B$501,A27,Actions!$J$2:$J$501,"Open")&gt;0,"Open",IF(COUNTIFS(Actions!$B$2:$B$501,A27,Actions!$J$2:$J$501,"Closed, not verified")&gt;0,"Closed, not verified","Closed and verified"))))))</f>
        <v/>
      </c>
      <c r="L27" s="17">
        <f>IF(A27="","",COUNTIF(Actions!$B$2:$B$501,A27))</f>
        <v/>
      </c>
      <c r="M27" s="17">
        <f>IF(A27="","",IF(AND(J27&lt;&gt;"",K27&lt;&gt;"Not yet logged"),"Yes",""))</f>
        <v/>
      </c>
      <c r="N27" s="17">
        <f>IF(A27="","",IF(H27="","Add a rating",IF(L27=0,"Add a corrective action",IF(COUNTIFS(Actions!$B$2:$B$501,A27,Actions!$L$2:$L$501,"&lt;&gt;OK")&gt;0,"Fix the action record","OK"))))</f>
        <v/>
      </c>
      <c r="O27" s="17">
        <f>IF(A27="","",IFERROR(INDEX(Inspections!$B$2:$B$201,MATCH(B27,Inspections!$A$2:$A$201,0)),""))</f>
        <v/>
      </c>
      <c r="P27" s="17">
        <f>IF(A27="","",IF(OR('Start here'!$B$5="",O27='Start here'!$B$5),1,0))</f>
        <v/>
      </c>
    </row>
    <row r="28">
      <c r="A28" s="14" t="n"/>
      <c r="B28" s="14" t="n"/>
      <c r="C28" s="16" t="n"/>
      <c r="D28" s="14" t="n"/>
      <c r="E28" s="14" t="n"/>
      <c r="F28" s="14" t="n"/>
      <c r="G28" s="14" t="n"/>
      <c r="H28" s="14" t="n"/>
      <c r="I28" s="14" t="n"/>
      <c r="J28" s="14" t="n"/>
      <c r="K28" s="17">
        <f>IF(A28="","",IF(AND(C28&lt;&gt;"",C28&gt;'Start here'!$B$4),"Not yet logged",IF(L28=0,"No action recorded",IF(COUNTIFS(Actions!$B$2:$B$501,A28,Actions!$J$2:$J$501,"Overdue")&gt;0,"Overdue",IF(COUNTIFS(Actions!$B$2:$B$501,A28,Actions!$J$2:$J$501,"Open")&gt;0,"Open",IF(COUNTIFS(Actions!$B$2:$B$501,A28,Actions!$J$2:$J$501,"Closed, not verified")&gt;0,"Closed, not verified","Closed and verified"))))))</f>
        <v/>
      </c>
      <c r="L28" s="17">
        <f>IF(A28="","",COUNTIF(Actions!$B$2:$B$501,A28))</f>
        <v/>
      </c>
      <c r="M28" s="17">
        <f>IF(A28="","",IF(AND(J28&lt;&gt;"",K28&lt;&gt;"Not yet logged"),"Yes",""))</f>
        <v/>
      </c>
      <c r="N28" s="17">
        <f>IF(A28="","",IF(H28="","Add a rating",IF(L28=0,"Add a corrective action",IF(COUNTIFS(Actions!$B$2:$B$501,A28,Actions!$L$2:$L$501,"&lt;&gt;OK")&gt;0,"Fix the action record","OK"))))</f>
        <v/>
      </c>
      <c r="O28" s="17">
        <f>IF(A28="","",IFERROR(INDEX(Inspections!$B$2:$B$201,MATCH(B28,Inspections!$A$2:$A$201,0)),""))</f>
        <v/>
      </c>
      <c r="P28" s="17">
        <f>IF(A28="","",IF(OR('Start here'!$B$5="",O28='Start here'!$B$5),1,0))</f>
        <v/>
      </c>
    </row>
    <row r="29">
      <c r="A29" s="14" t="n"/>
      <c r="B29" s="14" t="n"/>
      <c r="C29" s="16" t="n"/>
      <c r="D29" s="14" t="n"/>
      <c r="E29" s="14" t="n"/>
      <c r="F29" s="14" t="n"/>
      <c r="G29" s="14" t="n"/>
      <c r="H29" s="14" t="n"/>
      <c r="I29" s="14" t="n"/>
      <c r="J29" s="14" t="n"/>
      <c r="K29" s="17">
        <f>IF(A29="","",IF(AND(C29&lt;&gt;"",C29&gt;'Start here'!$B$4),"Not yet logged",IF(L29=0,"No action recorded",IF(COUNTIFS(Actions!$B$2:$B$501,A29,Actions!$J$2:$J$501,"Overdue")&gt;0,"Overdue",IF(COUNTIFS(Actions!$B$2:$B$501,A29,Actions!$J$2:$J$501,"Open")&gt;0,"Open",IF(COUNTIFS(Actions!$B$2:$B$501,A29,Actions!$J$2:$J$501,"Closed, not verified")&gt;0,"Closed, not verified","Closed and verified"))))))</f>
        <v/>
      </c>
      <c r="L29" s="17">
        <f>IF(A29="","",COUNTIF(Actions!$B$2:$B$501,A29))</f>
        <v/>
      </c>
      <c r="M29" s="17">
        <f>IF(A29="","",IF(AND(J29&lt;&gt;"",K29&lt;&gt;"Not yet logged"),"Yes",""))</f>
        <v/>
      </c>
      <c r="N29" s="17">
        <f>IF(A29="","",IF(H29="","Add a rating",IF(L29=0,"Add a corrective action",IF(COUNTIFS(Actions!$B$2:$B$501,A29,Actions!$L$2:$L$501,"&lt;&gt;OK")&gt;0,"Fix the action record","OK"))))</f>
        <v/>
      </c>
      <c r="O29" s="17">
        <f>IF(A29="","",IFERROR(INDEX(Inspections!$B$2:$B$201,MATCH(B29,Inspections!$A$2:$A$201,0)),""))</f>
        <v/>
      </c>
      <c r="P29" s="17">
        <f>IF(A29="","",IF(OR('Start here'!$B$5="",O29='Start here'!$B$5),1,0))</f>
        <v/>
      </c>
    </row>
    <row r="30">
      <c r="A30" s="14" t="n"/>
      <c r="B30" s="14" t="n"/>
      <c r="C30" s="16" t="n"/>
      <c r="D30" s="14" t="n"/>
      <c r="E30" s="14" t="n"/>
      <c r="F30" s="14" t="n"/>
      <c r="G30" s="14" t="n"/>
      <c r="H30" s="14" t="n"/>
      <c r="I30" s="14" t="n"/>
      <c r="J30" s="14" t="n"/>
      <c r="K30" s="17">
        <f>IF(A30="","",IF(AND(C30&lt;&gt;"",C30&gt;'Start here'!$B$4),"Not yet logged",IF(L30=0,"No action recorded",IF(COUNTIFS(Actions!$B$2:$B$501,A30,Actions!$J$2:$J$501,"Overdue")&gt;0,"Overdue",IF(COUNTIFS(Actions!$B$2:$B$501,A30,Actions!$J$2:$J$501,"Open")&gt;0,"Open",IF(COUNTIFS(Actions!$B$2:$B$501,A30,Actions!$J$2:$J$501,"Closed, not verified")&gt;0,"Closed, not verified","Closed and verified"))))))</f>
        <v/>
      </c>
      <c r="L30" s="17">
        <f>IF(A30="","",COUNTIF(Actions!$B$2:$B$501,A30))</f>
        <v/>
      </c>
      <c r="M30" s="17">
        <f>IF(A30="","",IF(AND(J30&lt;&gt;"",K30&lt;&gt;"Not yet logged"),"Yes",""))</f>
        <v/>
      </c>
      <c r="N30" s="17">
        <f>IF(A30="","",IF(H30="","Add a rating",IF(L30=0,"Add a corrective action",IF(COUNTIFS(Actions!$B$2:$B$501,A30,Actions!$L$2:$L$501,"&lt;&gt;OK")&gt;0,"Fix the action record","OK"))))</f>
        <v/>
      </c>
      <c r="O30" s="17">
        <f>IF(A30="","",IFERROR(INDEX(Inspections!$B$2:$B$201,MATCH(B30,Inspections!$A$2:$A$201,0)),""))</f>
        <v/>
      </c>
      <c r="P30" s="17">
        <f>IF(A30="","",IF(OR('Start here'!$B$5="",O30='Start here'!$B$5),1,0))</f>
        <v/>
      </c>
    </row>
    <row r="31">
      <c r="A31" s="14" t="n"/>
      <c r="B31" s="14" t="n"/>
      <c r="C31" s="16" t="n"/>
      <c r="D31" s="14" t="n"/>
      <c r="E31" s="14" t="n"/>
      <c r="F31" s="14" t="n"/>
      <c r="G31" s="14" t="n"/>
      <c r="H31" s="14" t="n"/>
      <c r="I31" s="14" t="n"/>
      <c r="J31" s="14" t="n"/>
      <c r="K31" s="17">
        <f>IF(A31="","",IF(AND(C31&lt;&gt;"",C31&gt;'Start here'!$B$4),"Not yet logged",IF(L31=0,"No action recorded",IF(COUNTIFS(Actions!$B$2:$B$501,A31,Actions!$J$2:$J$501,"Overdue")&gt;0,"Overdue",IF(COUNTIFS(Actions!$B$2:$B$501,A31,Actions!$J$2:$J$501,"Open")&gt;0,"Open",IF(COUNTIFS(Actions!$B$2:$B$501,A31,Actions!$J$2:$J$501,"Closed, not verified")&gt;0,"Closed, not verified","Closed and verified"))))))</f>
        <v/>
      </c>
      <c r="L31" s="17">
        <f>IF(A31="","",COUNTIF(Actions!$B$2:$B$501,A31))</f>
        <v/>
      </c>
      <c r="M31" s="17">
        <f>IF(A31="","",IF(AND(J31&lt;&gt;"",K31&lt;&gt;"Not yet logged"),"Yes",""))</f>
        <v/>
      </c>
      <c r="N31" s="17">
        <f>IF(A31="","",IF(H31="","Add a rating",IF(L31=0,"Add a corrective action",IF(COUNTIFS(Actions!$B$2:$B$501,A31,Actions!$L$2:$L$501,"&lt;&gt;OK")&gt;0,"Fix the action record","OK"))))</f>
        <v/>
      </c>
      <c r="O31" s="17">
        <f>IF(A31="","",IFERROR(INDEX(Inspections!$B$2:$B$201,MATCH(B31,Inspections!$A$2:$A$201,0)),""))</f>
        <v/>
      </c>
      <c r="P31" s="17">
        <f>IF(A31="","",IF(OR('Start here'!$B$5="",O31='Start here'!$B$5),1,0))</f>
        <v/>
      </c>
    </row>
    <row r="32">
      <c r="A32" s="14" t="n"/>
      <c r="B32" s="14" t="n"/>
      <c r="C32" s="16" t="n"/>
      <c r="D32" s="14" t="n"/>
      <c r="E32" s="14" t="n"/>
      <c r="F32" s="14" t="n"/>
      <c r="G32" s="14" t="n"/>
      <c r="H32" s="14" t="n"/>
      <c r="I32" s="14" t="n"/>
      <c r="J32" s="14" t="n"/>
      <c r="K32" s="17">
        <f>IF(A32="","",IF(AND(C32&lt;&gt;"",C32&gt;'Start here'!$B$4),"Not yet logged",IF(L32=0,"No action recorded",IF(COUNTIFS(Actions!$B$2:$B$501,A32,Actions!$J$2:$J$501,"Overdue")&gt;0,"Overdue",IF(COUNTIFS(Actions!$B$2:$B$501,A32,Actions!$J$2:$J$501,"Open")&gt;0,"Open",IF(COUNTIFS(Actions!$B$2:$B$501,A32,Actions!$J$2:$J$501,"Closed, not verified")&gt;0,"Closed, not verified","Closed and verified"))))))</f>
        <v/>
      </c>
      <c r="L32" s="17">
        <f>IF(A32="","",COUNTIF(Actions!$B$2:$B$501,A32))</f>
        <v/>
      </c>
      <c r="M32" s="17">
        <f>IF(A32="","",IF(AND(J32&lt;&gt;"",K32&lt;&gt;"Not yet logged"),"Yes",""))</f>
        <v/>
      </c>
      <c r="N32" s="17">
        <f>IF(A32="","",IF(H32="","Add a rating",IF(L32=0,"Add a corrective action",IF(COUNTIFS(Actions!$B$2:$B$501,A32,Actions!$L$2:$L$501,"&lt;&gt;OK")&gt;0,"Fix the action record","OK"))))</f>
        <v/>
      </c>
      <c r="O32" s="17">
        <f>IF(A32="","",IFERROR(INDEX(Inspections!$B$2:$B$201,MATCH(B32,Inspections!$A$2:$A$201,0)),""))</f>
        <v/>
      </c>
      <c r="P32" s="17">
        <f>IF(A32="","",IF(OR('Start here'!$B$5="",O32='Start here'!$B$5),1,0))</f>
        <v/>
      </c>
    </row>
    <row r="33">
      <c r="A33" s="14" t="n"/>
      <c r="B33" s="14" t="n"/>
      <c r="C33" s="16" t="n"/>
      <c r="D33" s="14" t="n"/>
      <c r="E33" s="14" t="n"/>
      <c r="F33" s="14" t="n"/>
      <c r="G33" s="14" t="n"/>
      <c r="H33" s="14" t="n"/>
      <c r="I33" s="14" t="n"/>
      <c r="J33" s="14" t="n"/>
      <c r="K33" s="17">
        <f>IF(A33="","",IF(AND(C33&lt;&gt;"",C33&gt;'Start here'!$B$4),"Not yet logged",IF(L33=0,"No action recorded",IF(COUNTIFS(Actions!$B$2:$B$501,A33,Actions!$J$2:$J$501,"Overdue")&gt;0,"Overdue",IF(COUNTIFS(Actions!$B$2:$B$501,A33,Actions!$J$2:$J$501,"Open")&gt;0,"Open",IF(COUNTIFS(Actions!$B$2:$B$501,A33,Actions!$J$2:$J$501,"Closed, not verified")&gt;0,"Closed, not verified","Closed and verified"))))))</f>
        <v/>
      </c>
      <c r="L33" s="17">
        <f>IF(A33="","",COUNTIF(Actions!$B$2:$B$501,A33))</f>
        <v/>
      </c>
      <c r="M33" s="17">
        <f>IF(A33="","",IF(AND(J33&lt;&gt;"",K33&lt;&gt;"Not yet logged"),"Yes",""))</f>
        <v/>
      </c>
      <c r="N33" s="17">
        <f>IF(A33="","",IF(H33="","Add a rating",IF(L33=0,"Add a corrective action",IF(COUNTIFS(Actions!$B$2:$B$501,A33,Actions!$L$2:$L$501,"&lt;&gt;OK")&gt;0,"Fix the action record","OK"))))</f>
        <v/>
      </c>
      <c r="O33" s="17">
        <f>IF(A33="","",IFERROR(INDEX(Inspections!$B$2:$B$201,MATCH(B33,Inspections!$A$2:$A$201,0)),""))</f>
        <v/>
      </c>
      <c r="P33" s="17">
        <f>IF(A33="","",IF(OR('Start here'!$B$5="",O33='Start here'!$B$5),1,0))</f>
        <v/>
      </c>
    </row>
    <row r="34">
      <c r="A34" s="14" t="n"/>
      <c r="B34" s="14" t="n"/>
      <c r="C34" s="16" t="n"/>
      <c r="D34" s="14" t="n"/>
      <c r="E34" s="14" t="n"/>
      <c r="F34" s="14" t="n"/>
      <c r="G34" s="14" t="n"/>
      <c r="H34" s="14" t="n"/>
      <c r="I34" s="14" t="n"/>
      <c r="J34" s="14" t="n"/>
      <c r="K34" s="17">
        <f>IF(A34="","",IF(AND(C34&lt;&gt;"",C34&gt;'Start here'!$B$4),"Not yet logged",IF(L34=0,"No action recorded",IF(COUNTIFS(Actions!$B$2:$B$501,A34,Actions!$J$2:$J$501,"Overdue")&gt;0,"Overdue",IF(COUNTIFS(Actions!$B$2:$B$501,A34,Actions!$J$2:$J$501,"Open")&gt;0,"Open",IF(COUNTIFS(Actions!$B$2:$B$501,A34,Actions!$J$2:$J$501,"Closed, not verified")&gt;0,"Closed, not verified","Closed and verified"))))))</f>
        <v/>
      </c>
      <c r="L34" s="17">
        <f>IF(A34="","",COUNTIF(Actions!$B$2:$B$501,A34))</f>
        <v/>
      </c>
      <c r="M34" s="17">
        <f>IF(A34="","",IF(AND(J34&lt;&gt;"",K34&lt;&gt;"Not yet logged"),"Yes",""))</f>
        <v/>
      </c>
      <c r="N34" s="17">
        <f>IF(A34="","",IF(H34="","Add a rating",IF(L34=0,"Add a corrective action",IF(COUNTIFS(Actions!$B$2:$B$501,A34,Actions!$L$2:$L$501,"&lt;&gt;OK")&gt;0,"Fix the action record","OK"))))</f>
        <v/>
      </c>
      <c r="O34" s="17">
        <f>IF(A34="","",IFERROR(INDEX(Inspections!$B$2:$B$201,MATCH(B34,Inspections!$A$2:$A$201,0)),""))</f>
        <v/>
      </c>
      <c r="P34" s="17">
        <f>IF(A34="","",IF(OR('Start here'!$B$5="",O34='Start here'!$B$5),1,0))</f>
        <v/>
      </c>
    </row>
    <row r="35">
      <c r="A35" s="14" t="n"/>
      <c r="B35" s="14" t="n"/>
      <c r="C35" s="16" t="n"/>
      <c r="D35" s="14" t="n"/>
      <c r="E35" s="14" t="n"/>
      <c r="F35" s="14" t="n"/>
      <c r="G35" s="14" t="n"/>
      <c r="H35" s="14" t="n"/>
      <c r="I35" s="14" t="n"/>
      <c r="J35" s="14" t="n"/>
      <c r="K35" s="17">
        <f>IF(A35="","",IF(AND(C35&lt;&gt;"",C35&gt;'Start here'!$B$4),"Not yet logged",IF(L35=0,"No action recorded",IF(COUNTIFS(Actions!$B$2:$B$501,A35,Actions!$J$2:$J$501,"Overdue")&gt;0,"Overdue",IF(COUNTIFS(Actions!$B$2:$B$501,A35,Actions!$J$2:$J$501,"Open")&gt;0,"Open",IF(COUNTIFS(Actions!$B$2:$B$501,A35,Actions!$J$2:$J$501,"Closed, not verified")&gt;0,"Closed, not verified","Closed and verified"))))))</f>
        <v/>
      </c>
      <c r="L35" s="17">
        <f>IF(A35="","",COUNTIF(Actions!$B$2:$B$501,A35))</f>
        <v/>
      </c>
      <c r="M35" s="17">
        <f>IF(A35="","",IF(AND(J35&lt;&gt;"",K35&lt;&gt;"Not yet logged"),"Yes",""))</f>
        <v/>
      </c>
      <c r="N35" s="17">
        <f>IF(A35="","",IF(H35="","Add a rating",IF(L35=0,"Add a corrective action",IF(COUNTIFS(Actions!$B$2:$B$501,A35,Actions!$L$2:$L$501,"&lt;&gt;OK")&gt;0,"Fix the action record","OK"))))</f>
        <v/>
      </c>
      <c r="O35" s="17">
        <f>IF(A35="","",IFERROR(INDEX(Inspections!$B$2:$B$201,MATCH(B35,Inspections!$A$2:$A$201,0)),""))</f>
        <v/>
      </c>
      <c r="P35" s="17">
        <f>IF(A35="","",IF(OR('Start here'!$B$5="",O35='Start here'!$B$5),1,0))</f>
        <v/>
      </c>
    </row>
    <row r="36">
      <c r="A36" s="14" t="n"/>
      <c r="B36" s="14" t="n"/>
      <c r="C36" s="16" t="n"/>
      <c r="D36" s="14" t="n"/>
      <c r="E36" s="14" t="n"/>
      <c r="F36" s="14" t="n"/>
      <c r="G36" s="14" t="n"/>
      <c r="H36" s="14" t="n"/>
      <c r="I36" s="14" t="n"/>
      <c r="J36" s="14" t="n"/>
      <c r="K36" s="17">
        <f>IF(A36="","",IF(AND(C36&lt;&gt;"",C36&gt;'Start here'!$B$4),"Not yet logged",IF(L36=0,"No action recorded",IF(COUNTIFS(Actions!$B$2:$B$501,A36,Actions!$J$2:$J$501,"Overdue")&gt;0,"Overdue",IF(COUNTIFS(Actions!$B$2:$B$501,A36,Actions!$J$2:$J$501,"Open")&gt;0,"Open",IF(COUNTIFS(Actions!$B$2:$B$501,A36,Actions!$J$2:$J$501,"Closed, not verified")&gt;0,"Closed, not verified","Closed and verified"))))))</f>
        <v/>
      </c>
      <c r="L36" s="17">
        <f>IF(A36="","",COUNTIF(Actions!$B$2:$B$501,A36))</f>
        <v/>
      </c>
      <c r="M36" s="17">
        <f>IF(A36="","",IF(AND(J36&lt;&gt;"",K36&lt;&gt;"Not yet logged"),"Yes",""))</f>
        <v/>
      </c>
      <c r="N36" s="17">
        <f>IF(A36="","",IF(H36="","Add a rating",IF(L36=0,"Add a corrective action",IF(COUNTIFS(Actions!$B$2:$B$501,A36,Actions!$L$2:$L$501,"&lt;&gt;OK")&gt;0,"Fix the action record","OK"))))</f>
        <v/>
      </c>
      <c r="O36" s="17">
        <f>IF(A36="","",IFERROR(INDEX(Inspections!$B$2:$B$201,MATCH(B36,Inspections!$A$2:$A$201,0)),""))</f>
        <v/>
      </c>
      <c r="P36" s="17">
        <f>IF(A36="","",IF(OR('Start here'!$B$5="",O36='Start here'!$B$5),1,0))</f>
        <v/>
      </c>
    </row>
    <row r="37">
      <c r="A37" s="14" t="n"/>
      <c r="B37" s="14" t="n"/>
      <c r="C37" s="16" t="n"/>
      <c r="D37" s="14" t="n"/>
      <c r="E37" s="14" t="n"/>
      <c r="F37" s="14" t="n"/>
      <c r="G37" s="14" t="n"/>
      <c r="H37" s="14" t="n"/>
      <c r="I37" s="14" t="n"/>
      <c r="J37" s="14" t="n"/>
      <c r="K37" s="17">
        <f>IF(A37="","",IF(AND(C37&lt;&gt;"",C37&gt;'Start here'!$B$4),"Not yet logged",IF(L37=0,"No action recorded",IF(COUNTIFS(Actions!$B$2:$B$501,A37,Actions!$J$2:$J$501,"Overdue")&gt;0,"Overdue",IF(COUNTIFS(Actions!$B$2:$B$501,A37,Actions!$J$2:$J$501,"Open")&gt;0,"Open",IF(COUNTIFS(Actions!$B$2:$B$501,A37,Actions!$J$2:$J$501,"Closed, not verified")&gt;0,"Closed, not verified","Closed and verified"))))))</f>
        <v/>
      </c>
      <c r="L37" s="17">
        <f>IF(A37="","",COUNTIF(Actions!$B$2:$B$501,A37))</f>
        <v/>
      </c>
      <c r="M37" s="17">
        <f>IF(A37="","",IF(AND(J37&lt;&gt;"",K37&lt;&gt;"Not yet logged"),"Yes",""))</f>
        <v/>
      </c>
      <c r="N37" s="17">
        <f>IF(A37="","",IF(H37="","Add a rating",IF(L37=0,"Add a corrective action",IF(COUNTIFS(Actions!$B$2:$B$501,A37,Actions!$L$2:$L$501,"&lt;&gt;OK")&gt;0,"Fix the action record","OK"))))</f>
        <v/>
      </c>
      <c r="O37" s="17">
        <f>IF(A37="","",IFERROR(INDEX(Inspections!$B$2:$B$201,MATCH(B37,Inspections!$A$2:$A$201,0)),""))</f>
        <v/>
      </c>
      <c r="P37" s="17">
        <f>IF(A37="","",IF(OR('Start here'!$B$5="",O37='Start here'!$B$5),1,0))</f>
        <v/>
      </c>
    </row>
    <row r="38">
      <c r="A38" s="14" t="n"/>
      <c r="B38" s="14" t="n"/>
      <c r="C38" s="16" t="n"/>
      <c r="D38" s="14" t="n"/>
      <c r="E38" s="14" t="n"/>
      <c r="F38" s="14" t="n"/>
      <c r="G38" s="14" t="n"/>
      <c r="H38" s="14" t="n"/>
      <c r="I38" s="14" t="n"/>
      <c r="J38" s="14" t="n"/>
      <c r="K38" s="17">
        <f>IF(A38="","",IF(AND(C38&lt;&gt;"",C38&gt;'Start here'!$B$4),"Not yet logged",IF(L38=0,"No action recorded",IF(COUNTIFS(Actions!$B$2:$B$501,A38,Actions!$J$2:$J$501,"Overdue")&gt;0,"Overdue",IF(COUNTIFS(Actions!$B$2:$B$501,A38,Actions!$J$2:$J$501,"Open")&gt;0,"Open",IF(COUNTIFS(Actions!$B$2:$B$501,A38,Actions!$J$2:$J$501,"Closed, not verified")&gt;0,"Closed, not verified","Closed and verified"))))))</f>
        <v/>
      </c>
      <c r="L38" s="17">
        <f>IF(A38="","",COUNTIF(Actions!$B$2:$B$501,A38))</f>
        <v/>
      </c>
      <c r="M38" s="17">
        <f>IF(A38="","",IF(AND(J38&lt;&gt;"",K38&lt;&gt;"Not yet logged"),"Yes",""))</f>
        <v/>
      </c>
      <c r="N38" s="17">
        <f>IF(A38="","",IF(H38="","Add a rating",IF(L38=0,"Add a corrective action",IF(COUNTIFS(Actions!$B$2:$B$501,A38,Actions!$L$2:$L$501,"&lt;&gt;OK")&gt;0,"Fix the action record","OK"))))</f>
        <v/>
      </c>
      <c r="O38" s="17">
        <f>IF(A38="","",IFERROR(INDEX(Inspections!$B$2:$B$201,MATCH(B38,Inspections!$A$2:$A$201,0)),""))</f>
        <v/>
      </c>
      <c r="P38" s="17">
        <f>IF(A38="","",IF(OR('Start here'!$B$5="",O38='Start here'!$B$5),1,0))</f>
        <v/>
      </c>
    </row>
    <row r="39">
      <c r="A39" s="14" t="n"/>
      <c r="B39" s="14" t="n"/>
      <c r="C39" s="16" t="n"/>
      <c r="D39" s="14" t="n"/>
      <c r="E39" s="14" t="n"/>
      <c r="F39" s="14" t="n"/>
      <c r="G39" s="14" t="n"/>
      <c r="H39" s="14" t="n"/>
      <c r="I39" s="14" t="n"/>
      <c r="J39" s="14" t="n"/>
      <c r="K39" s="17">
        <f>IF(A39="","",IF(AND(C39&lt;&gt;"",C39&gt;'Start here'!$B$4),"Not yet logged",IF(L39=0,"No action recorded",IF(COUNTIFS(Actions!$B$2:$B$501,A39,Actions!$J$2:$J$501,"Overdue")&gt;0,"Overdue",IF(COUNTIFS(Actions!$B$2:$B$501,A39,Actions!$J$2:$J$501,"Open")&gt;0,"Open",IF(COUNTIFS(Actions!$B$2:$B$501,A39,Actions!$J$2:$J$501,"Closed, not verified")&gt;0,"Closed, not verified","Closed and verified"))))))</f>
        <v/>
      </c>
      <c r="L39" s="17">
        <f>IF(A39="","",COUNTIF(Actions!$B$2:$B$501,A39))</f>
        <v/>
      </c>
      <c r="M39" s="17">
        <f>IF(A39="","",IF(AND(J39&lt;&gt;"",K39&lt;&gt;"Not yet logged"),"Yes",""))</f>
        <v/>
      </c>
      <c r="N39" s="17">
        <f>IF(A39="","",IF(H39="","Add a rating",IF(L39=0,"Add a corrective action",IF(COUNTIFS(Actions!$B$2:$B$501,A39,Actions!$L$2:$L$501,"&lt;&gt;OK")&gt;0,"Fix the action record","OK"))))</f>
        <v/>
      </c>
      <c r="O39" s="17">
        <f>IF(A39="","",IFERROR(INDEX(Inspections!$B$2:$B$201,MATCH(B39,Inspections!$A$2:$A$201,0)),""))</f>
        <v/>
      </c>
      <c r="P39" s="17">
        <f>IF(A39="","",IF(OR('Start here'!$B$5="",O39='Start here'!$B$5),1,0))</f>
        <v/>
      </c>
    </row>
    <row r="40">
      <c r="A40" s="14" t="n"/>
      <c r="B40" s="14" t="n"/>
      <c r="C40" s="16" t="n"/>
      <c r="D40" s="14" t="n"/>
      <c r="E40" s="14" t="n"/>
      <c r="F40" s="14" t="n"/>
      <c r="G40" s="14" t="n"/>
      <c r="H40" s="14" t="n"/>
      <c r="I40" s="14" t="n"/>
      <c r="J40" s="14" t="n"/>
      <c r="K40" s="17">
        <f>IF(A40="","",IF(AND(C40&lt;&gt;"",C40&gt;'Start here'!$B$4),"Not yet logged",IF(L40=0,"No action recorded",IF(COUNTIFS(Actions!$B$2:$B$501,A40,Actions!$J$2:$J$501,"Overdue")&gt;0,"Overdue",IF(COUNTIFS(Actions!$B$2:$B$501,A40,Actions!$J$2:$J$501,"Open")&gt;0,"Open",IF(COUNTIFS(Actions!$B$2:$B$501,A40,Actions!$J$2:$J$501,"Closed, not verified")&gt;0,"Closed, not verified","Closed and verified"))))))</f>
        <v/>
      </c>
      <c r="L40" s="17">
        <f>IF(A40="","",COUNTIF(Actions!$B$2:$B$501,A40))</f>
        <v/>
      </c>
      <c r="M40" s="17">
        <f>IF(A40="","",IF(AND(J40&lt;&gt;"",K40&lt;&gt;"Not yet logged"),"Yes",""))</f>
        <v/>
      </c>
      <c r="N40" s="17">
        <f>IF(A40="","",IF(H40="","Add a rating",IF(L40=0,"Add a corrective action",IF(COUNTIFS(Actions!$B$2:$B$501,A40,Actions!$L$2:$L$501,"&lt;&gt;OK")&gt;0,"Fix the action record","OK"))))</f>
        <v/>
      </c>
      <c r="O40" s="17">
        <f>IF(A40="","",IFERROR(INDEX(Inspections!$B$2:$B$201,MATCH(B40,Inspections!$A$2:$A$201,0)),""))</f>
        <v/>
      </c>
      <c r="P40" s="17">
        <f>IF(A40="","",IF(OR('Start here'!$B$5="",O40='Start here'!$B$5),1,0))</f>
        <v/>
      </c>
    </row>
    <row r="41">
      <c r="A41" s="14" t="n"/>
      <c r="B41" s="14" t="n"/>
      <c r="C41" s="16" t="n"/>
      <c r="D41" s="14" t="n"/>
      <c r="E41" s="14" t="n"/>
      <c r="F41" s="14" t="n"/>
      <c r="G41" s="14" t="n"/>
      <c r="H41" s="14" t="n"/>
      <c r="I41" s="14" t="n"/>
      <c r="J41" s="14" t="n"/>
      <c r="K41" s="17">
        <f>IF(A41="","",IF(AND(C41&lt;&gt;"",C41&gt;'Start here'!$B$4),"Not yet logged",IF(L41=0,"No action recorded",IF(COUNTIFS(Actions!$B$2:$B$501,A41,Actions!$J$2:$J$501,"Overdue")&gt;0,"Overdue",IF(COUNTIFS(Actions!$B$2:$B$501,A41,Actions!$J$2:$J$501,"Open")&gt;0,"Open",IF(COUNTIFS(Actions!$B$2:$B$501,A41,Actions!$J$2:$J$501,"Closed, not verified")&gt;0,"Closed, not verified","Closed and verified"))))))</f>
        <v/>
      </c>
      <c r="L41" s="17">
        <f>IF(A41="","",COUNTIF(Actions!$B$2:$B$501,A41))</f>
        <v/>
      </c>
      <c r="M41" s="17">
        <f>IF(A41="","",IF(AND(J41&lt;&gt;"",K41&lt;&gt;"Not yet logged"),"Yes",""))</f>
        <v/>
      </c>
      <c r="N41" s="17">
        <f>IF(A41="","",IF(H41="","Add a rating",IF(L41=0,"Add a corrective action",IF(COUNTIFS(Actions!$B$2:$B$501,A41,Actions!$L$2:$L$501,"&lt;&gt;OK")&gt;0,"Fix the action record","OK"))))</f>
        <v/>
      </c>
      <c r="O41" s="17">
        <f>IF(A41="","",IFERROR(INDEX(Inspections!$B$2:$B$201,MATCH(B41,Inspections!$A$2:$A$201,0)),""))</f>
        <v/>
      </c>
      <c r="P41" s="17">
        <f>IF(A41="","",IF(OR('Start here'!$B$5="",O41='Start here'!$B$5),1,0))</f>
        <v/>
      </c>
    </row>
    <row r="42">
      <c r="A42" s="14" t="n"/>
      <c r="B42" s="14" t="n"/>
      <c r="C42" s="16" t="n"/>
      <c r="D42" s="14" t="n"/>
      <c r="E42" s="14" t="n"/>
      <c r="F42" s="14" t="n"/>
      <c r="G42" s="14" t="n"/>
      <c r="H42" s="14" t="n"/>
      <c r="I42" s="14" t="n"/>
      <c r="J42" s="14" t="n"/>
      <c r="K42" s="17">
        <f>IF(A42="","",IF(AND(C42&lt;&gt;"",C42&gt;'Start here'!$B$4),"Not yet logged",IF(L42=0,"No action recorded",IF(COUNTIFS(Actions!$B$2:$B$501,A42,Actions!$J$2:$J$501,"Overdue")&gt;0,"Overdue",IF(COUNTIFS(Actions!$B$2:$B$501,A42,Actions!$J$2:$J$501,"Open")&gt;0,"Open",IF(COUNTIFS(Actions!$B$2:$B$501,A42,Actions!$J$2:$J$501,"Closed, not verified")&gt;0,"Closed, not verified","Closed and verified"))))))</f>
        <v/>
      </c>
      <c r="L42" s="17">
        <f>IF(A42="","",COUNTIF(Actions!$B$2:$B$501,A42))</f>
        <v/>
      </c>
      <c r="M42" s="17">
        <f>IF(A42="","",IF(AND(J42&lt;&gt;"",K42&lt;&gt;"Not yet logged"),"Yes",""))</f>
        <v/>
      </c>
      <c r="N42" s="17">
        <f>IF(A42="","",IF(H42="","Add a rating",IF(L42=0,"Add a corrective action",IF(COUNTIFS(Actions!$B$2:$B$501,A42,Actions!$L$2:$L$501,"&lt;&gt;OK")&gt;0,"Fix the action record","OK"))))</f>
        <v/>
      </c>
      <c r="O42" s="17">
        <f>IF(A42="","",IFERROR(INDEX(Inspections!$B$2:$B$201,MATCH(B42,Inspections!$A$2:$A$201,0)),""))</f>
        <v/>
      </c>
      <c r="P42" s="17">
        <f>IF(A42="","",IF(OR('Start here'!$B$5="",O42='Start here'!$B$5),1,0))</f>
        <v/>
      </c>
    </row>
    <row r="43">
      <c r="A43" s="14" t="n"/>
      <c r="B43" s="14" t="n"/>
      <c r="C43" s="16" t="n"/>
      <c r="D43" s="14" t="n"/>
      <c r="E43" s="14" t="n"/>
      <c r="F43" s="14" t="n"/>
      <c r="G43" s="14" t="n"/>
      <c r="H43" s="14" t="n"/>
      <c r="I43" s="14" t="n"/>
      <c r="J43" s="14" t="n"/>
      <c r="K43" s="17">
        <f>IF(A43="","",IF(AND(C43&lt;&gt;"",C43&gt;'Start here'!$B$4),"Not yet logged",IF(L43=0,"No action recorded",IF(COUNTIFS(Actions!$B$2:$B$501,A43,Actions!$J$2:$J$501,"Overdue")&gt;0,"Overdue",IF(COUNTIFS(Actions!$B$2:$B$501,A43,Actions!$J$2:$J$501,"Open")&gt;0,"Open",IF(COUNTIFS(Actions!$B$2:$B$501,A43,Actions!$J$2:$J$501,"Closed, not verified")&gt;0,"Closed, not verified","Closed and verified"))))))</f>
        <v/>
      </c>
      <c r="L43" s="17">
        <f>IF(A43="","",COUNTIF(Actions!$B$2:$B$501,A43))</f>
        <v/>
      </c>
      <c r="M43" s="17">
        <f>IF(A43="","",IF(AND(J43&lt;&gt;"",K43&lt;&gt;"Not yet logged"),"Yes",""))</f>
        <v/>
      </c>
      <c r="N43" s="17">
        <f>IF(A43="","",IF(H43="","Add a rating",IF(L43=0,"Add a corrective action",IF(COUNTIFS(Actions!$B$2:$B$501,A43,Actions!$L$2:$L$501,"&lt;&gt;OK")&gt;0,"Fix the action record","OK"))))</f>
        <v/>
      </c>
      <c r="O43" s="17">
        <f>IF(A43="","",IFERROR(INDEX(Inspections!$B$2:$B$201,MATCH(B43,Inspections!$A$2:$A$201,0)),""))</f>
        <v/>
      </c>
      <c r="P43" s="17">
        <f>IF(A43="","",IF(OR('Start here'!$B$5="",O43='Start here'!$B$5),1,0))</f>
        <v/>
      </c>
    </row>
    <row r="44">
      <c r="A44" s="14" t="n"/>
      <c r="B44" s="14" t="n"/>
      <c r="C44" s="16" t="n"/>
      <c r="D44" s="14" t="n"/>
      <c r="E44" s="14" t="n"/>
      <c r="F44" s="14" t="n"/>
      <c r="G44" s="14" t="n"/>
      <c r="H44" s="14" t="n"/>
      <c r="I44" s="14" t="n"/>
      <c r="J44" s="14" t="n"/>
      <c r="K44" s="17">
        <f>IF(A44="","",IF(AND(C44&lt;&gt;"",C44&gt;'Start here'!$B$4),"Not yet logged",IF(L44=0,"No action recorded",IF(COUNTIFS(Actions!$B$2:$B$501,A44,Actions!$J$2:$J$501,"Overdue")&gt;0,"Overdue",IF(COUNTIFS(Actions!$B$2:$B$501,A44,Actions!$J$2:$J$501,"Open")&gt;0,"Open",IF(COUNTIFS(Actions!$B$2:$B$501,A44,Actions!$J$2:$J$501,"Closed, not verified")&gt;0,"Closed, not verified","Closed and verified"))))))</f>
        <v/>
      </c>
      <c r="L44" s="17">
        <f>IF(A44="","",COUNTIF(Actions!$B$2:$B$501,A44))</f>
        <v/>
      </c>
      <c r="M44" s="17">
        <f>IF(A44="","",IF(AND(J44&lt;&gt;"",K44&lt;&gt;"Not yet logged"),"Yes",""))</f>
        <v/>
      </c>
      <c r="N44" s="17">
        <f>IF(A44="","",IF(H44="","Add a rating",IF(L44=0,"Add a corrective action",IF(COUNTIFS(Actions!$B$2:$B$501,A44,Actions!$L$2:$L$501,"&lt;&gt;OK")&gt;0,"Fix the action record","OK"))))</f>
        <v/>
      </c>
      <c r="O44" s="17">
        <f>IF(A44="","",IFERROR(INDEX(Inspections!$B$2:$B$201,MATCH(B44,Inspections!$A$2:$A$201,0)),""))</f>
        <v/>
      </c>
      <c r="P44" s="17">
        <f>IF(A44="","",IF(OR('Start here'!$B$5="",O44='Start here'!$B$5),1,0))</f>
        <v/>
      </c>
    </row>
    <row r="45">
      <c r="A45" s="14" t="n"/>
      <c r="B45" s="14" t="n"/>
      <c r="C45" s="16" t="n"/>
      <c r="D45" s="14" t="n"/>
      <c r="E45" s="14" t="n"/>
      <c r="F45" s="14" t="n"/>
      <c r="G45" s="14" t="n"/>
      <c r="H45" s="14" t="n"/>
      <c r="I45" s="14" t="n"/>
      <c r="J45" s="14" t="n"/>
      <c r="K45" s="17">
        <f>IF(A45="","",IF(AND(C45&lt;&gt;"",C45&gt;'Start here'!$B$4),"Not yet logged",IF(L45=0,"No action recorded",IF(COUNTIFS(Actions!$B$2:$B$501,A45,Actions!$J$2:$J$501,"Overdue")&gt;0,"Overdue",IF(COUNTIFS(Actions!$B$2:$B$501,A45,Actions!$J$2:$J$501,"Open")&gt;0,"Open",IF(COUNTIFS(Actions!$B$2:$B$501,A45,Actions!$J$2:$J$501,"Closed, not verified")&gt;0,"Closed, not verified","Closed and verified"))))))</f>
        <v/>
      </c>
      <c r="L45" s="17">
        <f>IF(A45="","",COUNTIF(Actions!$B$2:$B$501,A45))</f>
        <v/>
      </c>
      <c r="M45" s="17">
        <f>IF(A45="","",IF(AND(J45&lt;&gt;"",K45&lt;&gt;"Not yet logged"),"Yes",""))</f>
        <v/>
      </c>
      <c r="N45" s="17">
        <f>IF(A45="","",IF(H45="","Add a rating",IF(L45=0,"Add a corrective action",IF(COUNTIFS(Actions!$B$2:$B$501,A45,Actions!$L$2:$L$501,"&lt;&gt;OK")&gt;0,"Fix the action record","OK"))))</f>
        <v/>
      </c>
      <c r="O45" s="17">
        <f>IF(A45="","",IFERROR(INDEX(Inspections!$B$2:$B$201,MATCH(B45,Inspections!$A$2:$A$201,0)),""))</f>
        <v/>
      </c>
      <c r="P45" s="17">
        <f>IF(A45="","",IF(OR('Start here'!$B$5="",O45='Start here'!$B$5),1,0))</f>
        <v/>
      </c>
    </row>
    <row r="46">
      <c r="A46" s="14" t="n"/>
      <c r="B46" s="14" t="n"/>
      <c r="C46" s="16" t="n"/>
      <c r="D46" s="14" t="n"/>
      <c r="E46" s="14" t="n"/>
      <c r="F46" s="14" t="n"/>
      <c r="G46" s="14" t="n"/>
      <c r="H46" s="14" t="n"/>
      <c r="I46" s="14" t="n"/>
      <c r="J46" s="14" t="n"/>
      <c r="K46" s="17">
        <f>IF(A46="","",IF(AND(C46&lt;&gt;"",C46&gt;'Start here'!$B$4),"Not yet logged",IF(L46=0,"No action recorded",IF(COUNTIFS(Actions!$B$2:$B$501,A46,Actions!$J$2:$J$501,"Overdue")&gt;0,"Overdue",IF(COUNTIFS(Actions!$B$2:$B$501,A46,Actions!$J$2:$J$501,"Open")&gt;0,"Open",IF(COUNTIFS(Actions!$B$2:$B$501,A46,Actions!$J$2:$J$501,"Closed, not verified")&gt;0,"Closed, not verified","Closed and verified"))))))</f>
        <v/>
      </c>
      <c r="L46" s="17">
        <f>IF(A46="","",COUNTIF(Actions!$B$2:$B$501,A46))</f>
        <v/>
      </c>
      <c r="M46" s="17">
        <f>IF(A46="","",IF(AND(J46&lt;&gt;"",K46&lt;&gt;"Not yet logged"),"Yes",""))</f>
        <v/>
      </c>
      <c r="N46" s="17">
        <f>IF(A46="","",IF(H46="","Add a rating",IF(L46=0,"Add a corrective action",IF(COUNTIFS(Actions!$B$2:$B$501,A46,Actions!$L$2:$L$501,"&lt;&gt;OK")&gt;0,"Fix the action record","OK"))))</f>
        <v/>
      </c>
      <c r="O46" s="17">
        <f>IF(A46="","",IFERROR(INDEX(Inspections!$B$2:$B$201,MATCH(B46,Inspections!$A$2:$A$201,0)),""))</f>
        <v/>
      </c>
      <c r="P46" s="17">
        <f>IF(A46="","",IF(OR('Start here'!$B$5="",O46='Start here'!$B$5),1,0))</f>
        <v/>
      </c>
    </row>
    <row r="47">
      <c r="A47" s="14" t="n"/>
      <c r="B47" s="14" t="n"/>
      <c r="C47" s="16" t="n"/>
      <c r="D47" s="14" t="n"/>
      <c r="E47" s="14" t="n"/>
      <c r="F47" s="14" t="n"/>
      <c r="G47" s="14" t="n"/>
      <c r="H47" s="14" t="n"/>
      <c r="I47" s="14" t="n"/>
      <c r="J47" s="14" t="n"/>
      <c r="K47" s="17">
        <f>IF(A47="","",IF(AND(C47&lt;&gt;"",C47&gt;'Start here'!$B$4),"Not yet logged",IF(L47=0,"No action recorded",IF(COUNTIFS(Actions!$B$2:$B$501,A47,Actions!$J$2:$J$501,"Overdue")&gt;0,"Overdue",IF(COUNTIFS(Actions!$B$2:$B$501,A47,Actions!$J$2:$J$501,"Open")&gt;0,"Open",IF(COUNTIFS(Actions!$B$2:$B$501,A47,Actions!$J$2:$J$501,"Closed, not verified")&gt;0,"Closed, not verified","Closed and verified"))))))</f>
        <v/>
      </c>
      <c r="L47" s="17">
        <f>IF(A47="","",COUNTIF(Actions!$B$2:$B$501,A47))</f>
        <v/>
      </c>
      <c r="M47" s="17">
        <f>IF(A47="","",IF(AND(J47&lt;&gt;"",K47&lt;&gt;"Not yet logged"),"Yes",""))</f>
        <v/>
      </c>
      <c r="N47" s="17">
        <f>IF(A47="","",IF(H47="","Add a rating",IF(L47=0,"Add a corrective action",IF(COUNTIFS(Actions!$B$2:$B$501,A47,Actions!$L$2:$L$501,"&lt;&gt;OK")&gt;0,"Fix the action record","OK"))))</f>
        <v/>
      </c>
      <c r="O47" s="17">
        <f>IF(A47="","",IFERROR(INDEX(Inspections!$B$2:$B$201,MATCH(B47,Inspections!$A$2:$A$201,0)),""))</f>
        <v/>
      </c>
      <c r="P47" s="17">
        <f>IF(A47="","",IF(OR('Start here'!$B$5="",O47='Start here'!$B$5),1,0))</f>
        <v/>
      </c>
    </row>
    <row r="48">
      <c r="A48" s="14" t="n"/>
      <c r="B48" s="14" t="n"/>
      <c r="C48" s="16" t="n"/>
      <c r="D48" s="14" t="n"/>
      <c r="E48" s="14" t="n"/>
      <c r="F48" s="14" t="n"/>
      <c r="G48" s="14" t="n"/>
      <c r="H48" s="14" t="n"/>
      <c r="I48" s="14" t="n"/>
      <c r="J48" s="14" t="n"/>
      <c r="K48" s="17">
        <f>IF(A48="","",IF(AND(C48&lt;&gt;"",C48&gt;'Start here'!$B$4),"Not yet logged",IF(L48=0,"No action recorded",IF(COUNTIFS(Actions!$B$2:$B$501,A48,Actions!$J$2:$J$501,"Overdue")&gt;0,"Overdue",IF(COUNTIFS(Actions!$B$2:$B$501,A48,Actions!$J$2:$J$501,"Open")&gt;0,"Open",IF(COUNTIFS(Actions!$B$2:$B$501,A48,Actions!$J$2:$J$501,"Closed, not verified")&gt;0,"Closed, not verified","Closed and verified"))))))</f>
        <v/>
      </c>
      <c r="L48" s="17">
        <f>IF(A48="","",COUNTIF(Actions!$B$2:$B$501,A48))</f>
        <v/>
      </c>
      <c r="M48" s="17">
        <f>IF(A48="","",IF(AND(J48&lt;&gt;"",K48&lt;&gt;"Not yet logged"),"Yes",""))</f>
        <v/>
      </c>
      <c r="N48" s="17">
        <f>IF(A48="","",IF(H48="","Add a rating",IF(L48=0,"Add a corrective action",IF(COUNTIFS(Actions!$B$2:$B$501,A48,Actions!$L$2:$L$501,"&lt;&gt;OK")&gt;0,"Fix the action record","OK"))))</f>
        <v/>
      </c>
      <c r="O48" s="17">
        <f>IF(A48="","",IFERROR(INDEX(Inspections!$B$2:$B$201,MATCH(B48,Inspections!$A$2:$A$201,0)),""))</f>
        <v/>
      </c>
      <c r="P48" s="17">
        <f>IF(A48="","",IF(OR('Start here'!$B$5="",O48='Start here'!$B$5),1,0))</f>
        <v/>
      </c>
    </row>
    <row r="49">
      <c r="A49" s="14" t="n"/>
      <c r="B49" s="14" t="n"/>
      <c r="C49" s="16" t="n"/>
      <c r="D49" s="14" t="n"/>
      <c r="E49" s="14" t="n"/>
      <c r="F49" s="14" t="n"/>
      <c r="G49" s="14" t="n"/>
      <c r="H49" s="14" t="n"/>
      <c r="I49" s="14" t="n"/>
      <c r="J49" s="14" t="n"/>
      <c r="K49" s="17">
        <f>IF(A49="","",IF(AND(C49&lt;&gt;"",C49&gt;'Start here'!$B$4),"Not yet logged",IF(L49=0,"No action recorded",IF(COUNTIFS(Actions!$B$2:$B$501,A49,Actions!$J$2:$J$501,"Overdue")&gt;0,"Overdue",IF(COUNTIFS(Actions!$B$2:$B$501,A49,Actions!$J$2:$J$501,"Open")&gt;0,"Open",IF(COUNTIFS(Actions!$B$2:$B$501,A49,Actions!$J$2:$J$501,"Closed, not verified")&gt;0,"Closed, not verified","Closed and verified"))))))</f>
        <v/>
      </c>
      <c r="L49" s="17">
        <f>IF(A49="","",COUNTIF(Actions!$B$2:$B$501,A49))</f>
        <v/>
      </c>
      <c r="M49" s="17">
        <f>IF(A49="","",IF(AND(J49&lt;&gt;"",K49&lt;&gt;"Not yet logged"),"Yes",""))</f>
        <v/>
      </c>
      <c r="N49" s="17">
        <f>IF(A49="","",IF(H49="","Add a rating",IF(L49=0,"Add a corrective action",IF(COUNTIFS(Actions!$B$2:$B$501,A49,Actions!$L$2:$L$501,"&lt;&gt;OK")&gt;0,"Fix the action record","OK"))))</f>
        <v/>
      </c>
      <c r="O49" s="17">
        <f>IF(A49="","",IFERROR(INDEX(Inspections!$B$2:$B$201,MATCH(B49,Inspections!$A$2:$A$201,0)),""))</f>
        <v/>
      </c>
      <c r="P49" s="17">
        <f>IF(A49="","",IF(OR('Start here'!$B$5="",O49='Start here'!$B$5),1,0))</f>
        <v/>
      </c>
    </row>
    <row r="50">
      <c r="A50" s="14" t="n"/>
      <c r="B50" s="14" t="n"/>
      <c r="C50" s="16" t="n"/>
      <c r="D50" s="14" t="n"/>
      <c r="E50" s="14" t="n"/>
      <c r="F50" s="14" t="n"/>
      <c r="G50" s="14" t="n"/>
      <c r="H50" s="14" t="n"/>
      <c r="I50" s="14" t="n"/>
      <c r="J50" s="14" t="n"/>
      <c r="K50" s="17">
        <f>IF(A50="","",IF(AND(C50&lt;&gt;"",C50&gt;'Start here'!$B$4),"Not yet logged",IF(L50=0,"No action recorded",IF(COUNTIFS(Actions!$B$2:$B$501,A50,Actions!$J$2:$J$501,"Overdue")&gt;0,"Overdue",IF(COUNTIFS(Actions!$B$2:$B$501,A50,Actions!$J$2:$J$501,"Open")&gt;0,"Open",IF(COUNTIFS(Actions!$B$2:$B$501,A50,Actions!$J$2:$J$501,"Closed, not verified")&gt;0,"Closed, not verified","Closed and verified"))))))</f>
        <v/>
      </c>
      <c r="L50" s="17">
        <f>IF(A50="","",COUNTIF(Actions!$B$2:$B$501,A50))</f>
        <v/>
      </c>
      <c r="M50" s="17">
        <f>IF(A50="","",IF(AND(J50&lt;&gt;"",K50&lt;&gt;"Not yet logged"),"Yes",""))</f>
        <v/>
      </c>
      <c r="N50" s="17">
        <f>IF(A50="","",IF(H50="","Add a rating",IF(L50=0,"Add a corrective action",IF(COUNTIFS(Actions!$B$2:$B$501,A50,Actions!$L$2:$L$501,"&lt;&gt;OK")&gt;0,"Fix the action record","OK"))))</f>
        <v/>
      </c>
      <c r="O50" s="17">
        <f>IF(A50="","",IFERROR(INDEX(Inspections!$B$2:$B$201,MATCH(B50,Inspections!$A$2:$A$201,0)),""))</f>
        <v/>
      </c>
      <c r="P50" s="17">
        <f>IF(A50="","",IF(OR('Start here'!$B$5="",O50='Start here'!$B$5),1,0))</f>
        <v/>
      </c>
    </row>
    <row r="51">
      <c r="A51" s="14" t="n"/>
      <c r="B51" s="14" t="n"/>
      <c r="C51" s="16" t="n"/>
      <c r="D51" s="14" t="n"/>
      <c r="E51" s="14" t="n"/>
      <c r="F51" s="14" t="n"/>
      <c r="G51" s="14" t="n"/>
      <c r="H51" s="14" t="n"/>
      <c r="I51" s="14" t="n"/>
      <c r="J51" s="14" t="n"/>
      <c r="K51" s="17">
        <f>IF(A51="","",IF(AND(C51&lt;&gt;"",C51&gt;'Start here'!$B$4),"Not yet logged",IF(L51=0,"No action recorded",IF(COUNTIFS(Actions!$B$2:$B$501,A51,Actions!$J$2:$J$501,"Overdue")&gt;0,"Overdue",IF(COUNTIFS(Actions!$B$2:$B$501,A51,Actions!$J$2:$J$501,"Open")&gt;0,"Open",IF(COUNTIFS(Actions!$B$2:$B$501,A51,Actions!$J$2:$J$501,"Closed, not verified")&gt;0,"Closed, not verified","Closed and verified"))))))</f>
        <v/>
      </c>
      <c r="L51" s="17">
        <f>IF(A51="","",COUNTIF(Actions!$B$2:$B$501,A51))</f>
        <v/>
      </c>
      <c r="M51" s="17">
        <f>IF(A51="","",IF(AND(J51&lt;&gt;"",K51&lt;&gt;"Not yet logged"),"Yes",""))</f>
        <v/>
      </c>
      <c r="N51" s="17">
        <f>IF(A51="","",IF(H51="","Add a rating",IF(L51=0,"Add a corrective action",IF(COUNTIFS(Actions!$B$2:$B$501,A51,Actions!$L$2:$L$501,"&lt;&gt;OK")&gt;0,"Fix the action record","OK"))))</f>
        <v/>
      </c>
      <c r="O51" s="17">
        <f>IF(A51="","",IFERROR(INDEX(Inspections!$B$2:$B$201,MATCH(B51,Inspections!$A$2:$A$201,0)),""))</f>
        <v/>
      </c>
      <c r="P51" s="17">
        <f>IF(A51="","",IF(OR('Start here'!$B$5="",O51='Start here'!$B$5),1,0))</f>
        <v/>
      </c>
    </row>
    <row r="52">
      <c r="A52" s="14" t="n"/>
      <c r="B52" s="14" t="n"/>
      <c r="C52" s="16" t="n"/>
      <c r="D52" s="14" t="n"/>
      <c r="E52" s="14" t="n"/>
      <c r="F52" s="14" t="n"/>
      <c r="G52" s="14" t="n"/>
      <c r="H52" s="14" t="n"/>
      <c r="I52" s="14" t="n"/>
      <c r="J52" s="14" t="n"/>
      <c r="K52" s="17">
        <f>IF(A52="","",IF(AND(C52&lt;&gt;"",C52&gt;'Start here'!$B$4),"Not yet logged",IF(L52=0,"No action recorded",IF(COUNTIFS(Actions!$B$2:$B$501,A52,Actions!$J$2:$J$501,"Overdue")&gt;0,"Overdue",IF(COUNTIFS(Actions!$B$2:$B$501,A52,Actions!$J$2:$J$501,"Open")&gt;0,"Open",IF(COUNTIFS(Actions!$B$2:$B$501,A52,Actions!$J$2:$J$501,"Closed, not verified")&gt;0,"Closed, not verified","Closed and verified"))))))</f>
        <v/>
      </c>
      <c r="L52" s="17">
        <f>IF(A52="","",COUNTIF(Actions!$B$2:$B$501,A52))</f>
        <v/>
      </c>
      <c r="M52" s="17">
        <f>IF(A52="","",IF(AND(J52&lt;&gt;"",K52&lt;&gt;"Not yet logged"),"Yes",""))</f>
        <v/>
      </c>
      <c r="N52" s="17">
        <f>IF(A52="","",IF(H52="","Add a rating",IF(L52=0,"Add a corrective action",IF(COUNTIFS(Actions!$B$2:$B$501,A52,Actions!$L$2:$L$501,"&lt;&gt;OK")&gt;0,"Fix the action record","OK"))))</f>
        <v/>
      </c>
      <c r="O52" s="17">
        <f>IF(A52="","",IFERROR(INDEX(Inspections!$B$2:$B$201,MATCH(B52,Inspections!$A$2:$A$201,0)),""))</f>
        <v/>
      </c>
      <c r="P52" s="17">
        <f>IF(A52="","",IF(OR('Start here'!$B$5="",O52='Start here'!$B$5),1,0))</f>
        <v/>
      </c>
    </row>
    <row r="53">
      <c r="A53" s="14" t="n"/>
      <c r="B53" s="14" t="n"/>
      <c r="C53" s="16" t="n"/>
      <c r="D53" s="14" t="n"/>
      <c r="E53" s="14" t="n"/>
      <c r="F53" s="14" t="n"/>
      <c r="G53" s="14" t="n"/>
      <c r="H53" s="14" t="n"/>
      <c r="I53" s="14" t="n"/>
      <c r="J53" s="14" t="n"/>
      <c r="K53" s="17">
        <f>IF(A53="","",IF(AND(C53&lt;&gt;"",C53&gt;'Start here'!$B$4),"Not yet logged",IF(L53=0,"No action recorded",IF(COUNTIFS(Actions!$B$2:$B$501,A53,Actions!$J$2:$J$501,"Overdue")&gt;0,"Overdue",IF(COUNTIFS(Actions!$B$2:$B$501,A53,Actions!$J$2:$J$501,"Open")&gt;0,"Open",IF(COUNTIFS(Actions!$B$2:$B$501,A53,Actions!$J$2:$J$501,"Closed, not verified")&gt;0,"Closed, not verified","Closed and verified"))))))</f>
        <v/>
      </c>
      <c r="L53" s="17">
        <f>IF(A53="","",COUNTIF(Actions!$B$2:$B$501,A53))</f>
        <v/>
      </c>
      <c r="M53" s="17">
        <f>IF(A53="","",IF(AND(J53&lt;&gt;"",K53&lt;&gt;"Not yet logged"),"Yes",""))</f>
        <v/>
      </c>
      <c r="N53" s="17">
        <f>IF(A53="","",IF(H53="","Add a rating",IF(L53=0,"Add a corrective action",IF(COUNTIFS(Actions!$B$2:$B$501,A53,Actions!$L$2:$L$501,"&lt;&gt;OK")&gt;0,"Fix the action record","OK"))))</f>
        <v/>
      </c>
      <c r="O53" s="17">
        <f>IF(A53="","",IFERROR(INDEX(Inspections!$B$2:$B$201,MATCH(B53,Inspections!$A$2:$A$201,0)),""))</f>
        <v/>
      </c>
      <c r="P53" s="17">
        <f>IF(A53="","",IF(OR('Start here'!$B$5="",O53='Start here'!$B$5),1,0))</f>
        <v/>
      </c>
    </row>
    <row r="54">
      <c r="A54" s="14" t="n"/>
      <c r="B54" s="14" t="n"/>
      <c r="C54" s="16" t="n"/>
      <c r="D54" s="14" t="n"/>
      <c r="E54" s="14" t="n"/>
      <c r="F54" s="14" t="n"/>
      <c r="G54" s="14" t="n"/>
      <c r="H54" s="14" t="n"/>
      <c r="I54" s="14" t="n"/>
      <c r="J54" s="14" t="n"/>
      <c r="K54" s="17">
        <f>IF(A54="","",IF(AND(C54&lt;&gt;"",C54&gt;'Start here'!$B$4),"Not yet logged",IF(L54=0,"No action recorded",IF(COUNTIFS(Actions!$B$2:$B$501,A54,Actions!$J$2:$J$501,"Overdue")&gt;0,"Overdue",IF(COUNTIFS(Actions!$B$2:$B$501,A54,Actions!$J$2:$J$501,"Open")&gt;0,"Open",IF(COUNTIFS(Actions!$B$2:$B$501,A54,Actions!$J$2:$J$501,"Closed, not verified")&gt;0,"Closed, not verified","Closed and verified"))))))</f>
        <v/>
      </c>
      <c r="L54" s="17">
        <f>IF(A54="","",COUNTIF(Actions!$B$2:$B$501,A54))</f>
        <v/>
      </c>
      <c r="M54" s="17">
        <f>IF(A54="","",IF(AND(J54&lt;&gt;"",K54&lt;&gt;"Not yet logged"),"Yes",""))</f>
        <v/>
      </c>
      <c r="N54" s="17">
        <f>IF(A54="","",IF(H54="","Add a rating",IF(L54=0,"Add a corrective action",IF(COUNTIFS(Actions!$B$2:$B$501,A54,Actions!$L$2:$L$501,"&lt;&gt;OK")&gt;0,"Fix the action record","OK"))))</f>
        <v/>
      </c>
      <c r="O54" s="17">
        <f>IF(A54="","",IFERROR(INDEX(Inspections!$B$2:$B$201,MATCH(B54,Inspections!$A$2:$A$201,0)),""))</f>
        <v/>
      </c>
      <c r="P54" s="17">
        <f>IF(A54="","",IF(OR('Start here'!$B$5="",O54='Start here'!$B$5),1,0))</f>
        <v/>
      </c>
    </row>
    <row r="55">
      <c r="A55" s="14" t="n"/>
      <c r="B55" s="14" t="n"/>
      <c r="C55" s="16" t="n"/>
      <c r="D55" s="14" t="n"/>
      <c r="E55" s="14" t="n"/>
      <c r="F55" s="14" t="n"/>
      <c r="G55" s="14" t="n"/>
      <c r="H55" s="14" t="n"/>
      <c r="I55" s="14" t="n"/>
      <c r="J55" s="14" t="n"/>
      <c r="K55" s="17">
        <f>IF(A55="","",IF(AND(C55&lt;&gt;"",C55&gt;'Start here'!$B$4),"Not yet logged",IF(L55=0,"No action recorded",IF(COUNTIFS(Actions!$B$2:$B$501,A55,Actions!$J$2:$J$501,"Overdue")&gt;0,"Overdue",IF(COUNTIFS(Actions!$B$2:$B$501,A55,Actions!$J$2:$J$501,"Open")&gt;0,"Open",IF(COUNTIFS(Actions!$B$2:$B$501,A55,Actions!$J$2:$J$501,"Closed, not verified")&gt;0,"Closed, not verified","Closed and verified"))))))</f>
        <v/>
      </c>
      <c r="L55" s="17">
        <f>IF(A55="","",COUNTIF(Actions!$B$2:$B$501,A55))</f>
        <v/>
      </c>
      <c r="M55" s="17">
        <f>IF(A55="","",IF(AND(J55&lt;&gt;"",K55&lt;&gt;"Not yet logged"),"Yes",""))</f>
        <v/>
      </c>
      <c r="N55" s="17">
        <f>IF(A55="","",IF(H55="","Add a rating",IF(L55=0,"Add a corrective action",IF(COUNTIFS(Actions!$B$2:$B$501,A55,Actions!$L$2:$L$501,"&lt;&gt;OK")&gt;0,"Fix the action record","OK"))))</f>
        <v/>
      </c>
      <c r="O55" s="17">
        <f>IF(A55="","",IFERROR(INDEX(Inspections!$B$2:$B$201,MATCH(B55,Inspections!$A$2:$A$201,0)),""))</f>
        <v/>
      </c>
      <c r="P55" s="17">
        <f>IF(A55="","",IF(OR('Start here'!$B$5="",O55='Start here'!$B$5),1,0))</f>
        <v/>
      </c>
    </row>
    <row r="56">
      <c r="A56" s="14" t="n"/>
      <c r="B56" s="14" t="n"/>
      <c r="C56" s="16" t="n"/>
      <c r="D56" s="14" t="n"/>
      <c r="E56" s="14" t="n"/>
      <c r="F56" s="14" t="n"/>
      <c r="G56" s="14" t="n"/>
      <c r="H56" s="14" t="n"/>
      <c r="I56" s="14" t="n"/>
      <c r="J56" s="14" t="n"/>
      <c r="K56" s="17">
        <f>IF(A56="","",IF(AND(C56&lt;&gt;"",C56&gt;'Start here'!$B$4),"Not yet logged",IF(L56=0,"No action recorded",IF(COUNTIFS(Actions!$B$2:$B$501,A56,Actions!$J$2:$J$501,"Overdue")&gt;0,"Overdue",IF(COUNTIFS(Actions!$B$2:$B$501,A56,Actions!$J$2:$J$501,"Open")&gt;0,"Open",IF(COUNTIFS(Actions!$B$2:$B$501,A56,Actions!$J$2:$J$501,"Closed, not verified")&gt;0,"Closed, not verified","Closed and verified"))))))</f>
        <v/>
      </c>
      <c r="L56" s="17">
        <f>IF(A56="","",COUNTIF(Actions!$B$2:$B$501,A56))</f>
        <v/>
      </c>
      <c r="M56" s="17">
        <f>IF(A56="","",IF(AND(J56&lt;&gt;"",K56&lt;&gt;"Not yet logged"),"Yes",""))</f>
        <v/>
      </c>
      <c r="N56" s="17">
        <f>IF(A56="","",IF(H56="","Add a rating",IF(L56=0,"Add a corrective action",IF(COUNTIFS(Actions!$B$2:$B$501,A56,Actions!$L$2:$L$501,"&lt;&gt;OK")&gt;0,"Fix the action record","OK"))))</f>
        <v/>
      </c>
      <c r="O56" s="17">
        <f>IF(A56="","",IFERROR(INDEX(Inspections!$B$2:$B$201,MATCH(B56,Inspections!$A$2:$A$201,0)),""))</f>
        <v/>
      </c>
      <c r="P56" s="17">
        <f>IF(A56="","",IF(OR('Start here'!$B$5="",O56='Start here'!$B$5),1,0))</f>
        <v/>
      </c>
    </row>
    <row r="57">
      <c r="A57" s="14" t="n"/>
      <c r="B57" s="14" t="n"/>
      <c r="C57" s="16" t="n"/>
      <c r="D57" s="14" t="n"/>
      <c r="E57" s="14" t="n"/>
      <c r="F57" s="14" t="n"/>
      <c r="G57" s="14" t="n"/>
      <c r="H57" s="14" t="n"/>
      <c r="I57" s="14" t="n"/>
      <c r="J57" s="14" t="n"/>
      <c r="K57" s="17">
        <f>IF(A57="","",IF(AND(C57&lt;&gt;"",C57&gt;'Start here'!$B$4),"Not yet logged",IF(L57=0,"No action recorded",IF(COUNTIFS(Actions!$B$2:$B$501,A57,Actions!$J$2:$J$501,"Overdue")&gt;0,"Overdue",IF(COUNTIFS(Actions!$B$2:$B$501,A57,Actions!$J$2:$J$501,"Open")&gt;0,"Open",IF(COUNTIFS(Actions!$B$2:$B$501,A57,Actions!$J$2:$J$501,"Closed, not verified")&gt;0,"Closed, not verified","Closed and verified"))))))</f>
        <v/>
      </c>
      <c r="L57" s="17">
        <f>IF(A57="","",COUNTIF(Actions!$B$2:$B$501,A57))</f>
        <v/>
      </c>
      <c r="M57" s="17">
        <f>IF(A57="","",IF(AND(J57&lt;&gt;"",K57&lt;&gt;"Not yet logged"),"Yes",""))</f>
        <v/>
      </c>
      <c r="N57" s="17">
        <f>IF(A57="","",IF(H57="","Add a rating",IF(L57=0,"Add a corrective action",IF(COUNTIFS(Actions!$B$2:$B$501,A57,Actions!$L$2:$L$501,"&lt;&gt;OK")&gt;0,"Fix the action record","OK"))))</f>
        <v/>
      </c>
      <c r="O57" s="17">
        <f>IF(A57="","",IFERROR(INDEX(Inspections!$B$2:$B$201,MATCH(B57,Inspections!$A$2:$A$201,0)),""))</f>
        <v/>
      </c>
      <c r="P57" s="17">
        <f>IF(A57="","",IF(OR('Start here'!$B$5="",O57='Start here'!$B$5),1,0))</f>
        <v/>
      </c>
    </row>
    <row r="58">
      <c r="A58" s="14" t="n"/>
      <c r="B58" s="14" t="n"/>
      <c r="C58" s="16" t="n"/>
      <c r="D58" s="14" t="n"/>
      <c r="E58" s="14" t="n"/>
      <c r="F58" s="14" t="n"/>
      <c r="G58" s="14" t="n"/>
      <c r="H58" s="14" t="n"/>
      <c r="I58" s="14" t="n"/>
      <c r="J58" s="14" t="n"/>
      <c r="K58" s="17">
        <f>IF(A58="","",IF(AND(C58&lt;&gt;"",C58&gt;'Start here'!$B$4),"Not yet logged",IF(L58=0,"No action recorded",IF(COUNTIFS(Actions!$B$2:$B$501,A58,Actions!$J$2:$J$501,"Overdue")&gt;0,"Overdue",IF(COUNTIFS(Actions!$B$2:$B$501,A58,Actions!$J$2:$J$501,"Open")&gt;0,"Open",IF(COUNTIFS(Actions!$B$2:$B$501,A58,Actions!$J$2:$J$501,"Closed, not verified")&gt;0,"Closed, not verified","Closed and verified"))))))</f>
        <v/>
      </c>
      <c r="L58" s="17">
        <f>IF(A58="","",COUNTIF(Actions!$B$2:$B$501,A58))</f>
        <v/>
      </c>
      <c r="M58" s="17">
        <f>IF(A58="","",IF(AND(J58&lt;&gt;"",K58&lt;&gt;"Not yet logged"),"Yes",""))</f>
        <v/>
      </c>
      <c r="N58" s="17">
        <f>IF(A58="","",IF(H58="","Add a rating",IF(L58=0,"Add a corrective action",IF(COUNTIFS(Actions!$B$2:$B$501,A58,Actions!$L$2:$L$501,"&lt;&gt;OK")&gt;0,"Fix the action record","OK"))))</f>
        <v/>
      </c>
      <c r="O58" s="17">
        <f>IF(A58="","",IFERROR(INDEX(Inspections!$B$2:$B$201,MATCH(B58,Inspections!$A$2:$A$201,0)),""))</f>
        <v/>
      </c>
      <c r="P58" s="17">
        <f>IF(A58="","",IF(OR('Start here'!$B$5="",O58='Start here'!$B$5),1,0))</f>
        <v/>
      </c>
    </row>
    <row r="59">
      <c r="A59" s="14" t="n"/>
      <c r="B59" s="14" t="n"/>
      <c r="C59" s="16" t="n"/>
      <c r="D59" s="14" t="n"/>
      <c r="E59" s="14" t="n"/>
      <c r="F59" s="14" t="n"/>
      <c r="G59" s="14" t="n"/>
      <c r="H59" s="14" t="n"/>
      <c r="I59" s="14" t="n"/>
      <c r="J59" s="14" t="n"/>
      <c r="K59" s="17">
        <f>IF(A59="","",IF(AND(C59&lt;&gt;"",C59&gt;'Start here'!$B$4),"Not yet logged",IF(L59=0,"No action recorded",IF(COUNTIFS(Actions!$B$2:$B$501,A59,Actions!$J$2:$J$501,"Overdue")&gt;0,"Overdue",IF(COUNTIFS(Actions!$B$2:$B$501,A59,Actions!$J$2:$J$501,"Open")&gt;0,"Open",IF(COUNTIFS(Actions!$B$2:$B$501,A59,Actions!$J$2:$J$501,"Closed, not verified")&gt;0,"Closed, not verified","Closed and verified"))))))</f>
        <v/>
      </c>
      <c r="L59" s="17">
        <f>IF(A59="","",COUNTIF(Actions!$B$2:$B$501,A59))</f>
        <v/>
      </c>
      <c r="M59" s="17">
        <f>IF(A59="","",IF(AND(J59&lt;&gt;"",K59&lt;&gt;"Not yet logged"),"Yes",""))</f>
        <v/>
      </c>
      <c r="N59" s="17">
        <f>IF(A59="","",IF(H59="","Add a rating",IF(L59=0,"Add a corrective action",IF(COUNTIFS(Actions!$B$2:$B$501,A59,Actions!$L$2:$L$501,"&lt;&gt;OK")&gt;0,"Fix the action record","OK"))))</f>
        <v/>
      </c>
      <c r="O59" s="17">
        <f>IF(A59="","",IFERROR(INDEX(Inspections!$B$2:$B$201,MATCH(B59,Inspections!$A$2:$A$201,0)),""))</f>
        <v/>
      </c>
      <c r="P59" s="17">
        <f>IF(A59="","",IF(OR('Start here'!$B$5="",O59='Start here'!$B$5),1,0))</f>
        <v/>
      </c>
    </row>
    <row r="60">
      <c r="A60" s="14" t="n"/>
      <c r="B60" s="14" t="n"/>
      <c r="C60" s="16" t="n"/>
      <c r="D60" s="14" t="n"/>
      <c r="E60" s="14" t="n"/>
      <c r="F60" s="14" t="n"/>
      <c r="G60" s="14" t="n"/>
      <c r="H60" s="14" t="n"/>
      <c r="I60" s="14" t="n"/>
      <c r="J60" s="14" t="n"/>
      <c r="K60" s="17">
        <f>IF(A60="","",IF(AND(C60&lt;&gt;"",C60&gt;'Start here'!$B$4),"Not yet logged",IF(L60=0,"No action recorded",IF(COUNTIFS(Actions!$B$2:$B$501,A60,Actions!$J$2:$J$501,"Overdue")&gt;0,"Overdue",IF(COUNTIFS(Actions!$B$2:$B$501,A60,Actions!$J$2:$J$501,"Open")&gt;0,"Open",IF(COUNTIFS(Actions!$B$2:$B$501,A60,Actions!$J$2:$J$501,"Closed, not verified")&gt;0,"Closed, not verified","Closed and verified"))))))</f>
        <v/>
      </c>
      <c r="L60" s="17">
        <f>IF(A60="","",COUNTIF(Actions!$B$2:$B$501,A60))</f>
        <v/>
      </c>
      <c r="M60" s="17">
        <f>IF(A60="","",IF(AND(J60&lt;&gt;"",K60&lt;&gt;"Not yet logged"),"Yes",""))</f>
        <v/>
      </c>
      <c r="N60" s="17">
        <f>IF(A60="","",IF(H60="","Add a rating",IF(L60=0,"Add a corrective action",IF(COUNTIFS(Actions!$B$2:$B$501,A60,Actions!$L$2:$L$501,"&lt;&gt;OK")&gt;0,"Fix the action record","OK"))))</f>
        <v/>
      </c>
      <c r="O60" s="17">
        <f>IF(A60="","",IFERROR(INDEX(Inspections!$B$2:$B$201,MATCH(B60,Inspections!$A$2:$A$201,0)),""))</f>
        <v/>
      </c>
      <c r="P60" s="17">
        <f>IF(A60="","",IF(OR('Start here'!$B$5="",O60='Start here'!$B$5),1,0))</f>
        <v/>
      </c>
    </row>
    <row r="61">
      <c r="A61" s="14" t="n"/>
      <c r="B61" s="14" t="n"/>
      <c r="C61" s="16" t="n"/>
      <c r="D61" s="14" t="n"/>
      <c r="E61" s="14" t="n"/>
      <c r="F61" s="14" t="n"/>
      <c r="G61" s="14" t="n"/>
      <c r="H61" s="14" t="n"/>
      <c r="I61" s="14" t="n"/>
      <c r="J61" s="14" t="n"/>
      <c r="K61" s="17">
        <f>IF(A61="","",IF(AND(C61&lt;&gt;"",C61&gt;'Start here'!$B$4),"Not yet logged",IF(L61=0,"No action recorded",IF(COUNTIFS(Actions!$B$2:$B$501,A61,Actions!$J$2:$J$501,"Overdue")&gt;0,"Overdue",IF(COUNTIFS(Actions!$B$2:$B$501,A61,Actions!$J$2:$J$501,"Open")&gt;0,"Open",IF(COUNTIFS(Actions!$B$2:$B$501,A61,Actions!$J$2:$J$501,"Closed, not verified")&gt;0,"Closed, not verified","Closed and verified"))))))</f>
        <v/>
      </c>
      <c r="L61" s="17">
        <f>IF(A61="","",COUNTIF(Actions!$B$2:$B$501,A61))</f>
        <v/>
      </c>
      <c r="M61" s="17">
        <f>IF(A61="","",IF(AND(J61&lt;&gt;"",K61&lt;&gt;"Not yet logged"),"Yes",""))</f>
        <v/>
      </c>
      <c r="N61" s="17">
        <f>IF(A61="","",IF(H61="","Add a rating",IF(L61=0,"Add a corrective action",IF(COUNTIFS(Actions!$B$2:$B$501,A61,Actions!$L$2:$L$501,"&lt;&gt;OK")&gt;0,"Fix the action record","OK"))))</f>
        <v/>
      </c>
      <c r="O61" s="17">
        <f>IF(A61="","",IFERROR(INDEX(Inspections!$B$2:$B$201,MATCH(B61,Inspections!$A$2:$A$201,0)),""))</f>
        <v/>
      </c>
      <c r="P61" s="17">
        <f>IF(A61="","",IF(OR('Start here'!$B$5="",O61='Start here'!$B$5),1,0))</f>
        <v/>
      </c>
    </row>
    <row r="62">
      <c r="A62" s="14" t="n"/>
      <c r="B62" s="14" t="n"/>
      <c r="C62" s="16" t="n"/>
      <c r="D62" s="14" t="n"/>
      <c r="E62" s="14" t="n"/>
      <c r="F62" s="14" t="n"/>
      <c r="G62" s="14" t="n"/>
      <c r="H62" s="14" t="n"/>
      <c r="I62" s="14" t="n"/>
      <c r="J62" s="14" t="n"/>
      <c r="K62" s="17">
        <f>IF(A62="","",IF(AND(C62&lt;&gt;"",C62&gt;'Start here'!$B$4),"Not yet logged",IF(L62=0,"No action recorded",IF(COUNTIFS(Actions!$B$2:$B$501,A62,Actions!$J$2:$J$501,"Overdue")&gt;0,"Overdue",IF(COUNTIFS(Actions!$B$2:$B$501,A62,Actions!$J$2:$J$501,"Open")&gt;0,"Open",IF(COUNTIFS(Actions!$B$2:$B$501,A62,Actions!$J$2:$J$501,"Closed, not verified")&gt;0,"Closed, not verified","Closed and verified"))))))</f>
        <v/>
      </c>
      <c r="L62" s="17">
        <f>IF(A62="","",COUNTIF(Actions!$B$2:$B$501,A62))</f>
        <v/>
      </c>
      <c r="M62" s="17">
        <f>IF(A62="","",IF(AND(J62&lt;&gt;"",K62&lt;&gt;"Not yet logged"),"Yes",""))</f>
        <v/>
      </c>
      <c r="N62" s="17">
        <f>IF(A62="","",IF(H62="","Add a rating",IF(L62=0,"Add a corrective action",IF(COUNTIFS(Actions!$B$2:$B$501,A62,Actions!$L$2:$L$501,"&lt;&gt;OK")&gt;0,"Fix the action record","OK"))))</f>
        <v/>
      </c>
      <c r="O62" s="17">
        <f>IF(A62="","",IFERROR(INDEX(Inspections!$B$2:$B$201,MATCH(B62,Inspections!$A$2:$A$201,0)),""))</f>
        <v/>
      </c>
      <c r="P62" s="17">
        <f>IF(A62="","",IF(OR('Start here'!$B$5="",O62='Start here'!$B$5),1,0))</f>
        <v/>
      </c>
    </row>
    <row r="63">
      <c r="A63" s="14" t="n"/>
      <c r="B63" s="14" t="n"/>
      <c r="C63" s="16" t="n"/>
      <c r="D63" s="14" t="n"/>
      <c r="E63" s="14" t="n"/>
      <c r="F63" s="14" t="n"/>
      <c r="G63" s="14" t="n"/>
      <c r="H63" s="14" t="n"/>
      <c r="I63" s="14" t="n"/>
      <c r="J63" s="14" t="n"/>
      <c r="K63" s="17">
        <f>IF(A63="","",IF(AND(C63&lt;&gt;"",C63&gt;'Start here'!$B$4),"Not yet logged",IF(L63=0,"No action recorded",IF(COUNTIFS(Actions!$B$2:$B$501,A63,Actions!$J$2:$J$501,"Overdue")&gt;0,"Overdue",IF(COUNTIFS(Actions!$B$2:$B$501,A63,Actions!$J$2:$J$501,"Open")&gt;0,"Open",IF(COUNTIFS(Actions!$B$2:$B$501,A63,Actions!$J$2:$J$501,"Closed, not verified")&gt;0,"Closed, not verified","Closed and verified"))))))</f>
        <v/>
      </c>
      <c r="L63" s="17">
        <f>IF(A63="","",COUNTIF(Actions!$B$2:$B$501,A63))</f>
        <v/>
      </c>
      <c r="M63" s="17">
        <f>IF(A63="","",IF(AND(J63&lt;&gt;"",K63&lt;&gt;"Not yet logged"),"Yes",""))</f>
        <v/>
      </c>
      <c r="N63" s="17">
        <f>IF(A63="","",IF(H63="","Add a rating",IF(L63=0,"Add a corrective action",IF(COUNTIFS(Actions!$B$2:$B$501,A63,Actions!$L$2:$L$501,"&lt;&gt;OK")&gt;0,"Fix the action record","OK"))))</f>
        <v/>
      </c>
      <c r="O63" s="17">
        <f>IF(A63="","",IFERROR(INDEX(Inspections!$B$2:$B$201,MATCH(B63,Inspections!$A$2:$A$201,0)),""))</f>
        <v/>
      </c>
      <c r="P63" s="17">
        <f>IF(A63="","",IF(OR('Start here'!$B$5="",O63='Start here'!$B$5),1,0))</f>
        <v/>
      </c>
    </row>
    <row r="64">
      <c r="A64" s="14" t="n"/>
      <c r="B64" s="14" t="n"/>
      <c r="C64" s="16" t="n"/>
      <c r="D64" s="14" t="n"/>
      <c r="E64" s="14" t="n"/>
      <c r="F64" s="14" t="n"/>
      <c r="G64" s="14" t="n"/>
      <c r="H64" s="14" t="n"/>
      <c r="I64" s="14" t="n"/>
      <c r="J64" s="14" t="n"/>
      <c r="K64" s="17">
        <f>IF(A64="","",IF(AND(C64&lt;&gt;"",C64&gt;'Start here'!$B$4),"Not yet logged",IF(L64=0,"No action recorded",IF(COUNTIFS(Actions!$B$2:$B$501,A64,Actions!$J$2:$J$501,"Overdue")&gt;0,"Overdue",IF(COUNTIFS(Actions!$B$2:$B$501,A64,Actions!$J$2:$J$501,"Open")&gt;0,"Open",IF(COUNTIFS(Actions!$B$2:$B$501,A64,Actions!$J$2:$J$501,"Closed, not verified")&gt;0,"Closed, not verified","Closed and verified"))))))</f>
        <v/>
      </c>
      <c r="L64" s="17">
        <f>IF(A64="","",COUNTIF(Actions!$B$2:$B$501,A64))</f>
        <v/>
      </c>
      <c r="M64" s="17">
        <f>IF(A64="","",IF(AND(J64&lt;&gt;"",K64&lt;&gt;"Not yet logged"),"Yes",""))</f>
        <v/>
      </c>
      <c r="N64" s="17">
        <f>IF(A64="","",IF(H64="","Add a rating",IF(L64=0,"Add a corrective action",IF(COUNTIFS(Actions!$B$2:$B$501,A64,Actions!$L$2:$L$501,"&lt;&gt;OK")&gt;0,"Fix the action record","OK"))))</f>
        <v/>
      </c>
      <c r="O64" s="17">
        <f>IF(A64="","",IFERROR(INDEX(Inspections!$B$2:$B$201,MATCH(B64,Inspections!$A$2:$A$201,0)),""))</f>
        <v/>
      </c>
      <c r="P64" s="17">
        <f>IF(A64="","",IF(OR('Start here'!$B$5="",O64='Start here'!$B$5),1,0))</f>
        <v/>
      </c>
    </row>
    <row r="65">
      <c r="A65" s="14" t="n"/>
      <c r="B65" s="14" t="n"/>
      <c r="C65" s="16" t="n"/>
      <c r="D65" s="14" t="n"/>
      <c r="E65" s="14" t="n"/>
      <c r="F65" s="14" t="n"/>
      <c r="G65" s="14" t="n"/>
      <c r="H65" s="14" t="n"/>
      <c r="I65" s="14" t="n"/>
      <c r="J65" s="14" t="n"/>
      <c r="K65" s="17">
        <f>IF(A65="","",IF(AND(C65&lt;&gt;"",C65&gt;'Start here'!$B$4),"Not yet logged",IF(L65=0,"No action recorded",IF(COUNTIFS(Actions!$B$2:$B$501,A65,Actions!$J$2:$J$501,"Overdue")&gt;0,"Overdue",IF(COUNTIFS(Actions!$B$2:$B$501,A65,Actions!$J$2:$J$501,"Open")&gt;0,"Open",IF(COUNTIFS(Actions!$B$2:$B$501,A65,Actions!$J$2:$J$501,"Closed, not verified")&gt;0,"Closed, not verified","Closed and verified"))))))</f>
        <v/>
      </c>
      <c r="L65" s="17">
        <f>IF(A65="","",COUNTIF(Actions!$B$2:$B$501,A65))</f>
        <v/>
      </c>
      <c r="M65" s="17">
        <f>IF(A65="","",IF(AND(J65&lt;&gt;"",K65&lt;&gt;"Not yet logged"),"Yes",""))</f>
        <v/>
      </c>
      <c r="N65" s="17">
        <f>IF(A65="","",IF(H65="","Add a rating",IF(L65=0,"Add a corrective action",IF(COUNTIFS(Actions!$B$2:$B$501,A65,Actions!$L$2:$L$501,"&lt;&gt;OK")&gt;0,"Fix the action record","OK"))))</f>
        <v/>
      </c>
      <c r="O65" s="17">
        <f>IF(A65="","",IFERROR(INDEX(Inspections!$B$2:$B$201,MATCH(B65,Inspections!$A$2:$A$201,0)),""))</f>
        <v/>
      </c>
      <c r="P65" s="17">
        <f>IF(A65="","",IF(OR('Start here'!$B$5="",O65='Start here'!$B$5),1,0))</f>
        <v/>
      </c>
    </row>
    <row r="66">
      <c r="A66" s="14" t="n"/>
      <c r="B66" s="14" t="n"/>
      <c r="C66" s="16" t="n"/>
      <c r="D66" s="14" t="n"/>
      <c r="E66" s="14" t="n"/>
      <c r="F66" s="14" t="n"/>
      <c r="G66" s="14" t="n"/>
      <c r="H66" s="14" t="n"/>
      <c r="I66" s="14" t="n"/>
      <c r="J66" s="14" t="n"/>
      <c r="K66" s="17">
        <f>IF(A66="","",IF(AND(C66&lt;&gt;"",C66&gt;'Start here'!$B$4),"Not yet logged",IF(L66=0,"No action recorded",IF(COUNTIFS(Actions!$B$2:$B$501,A66,Actions!$J$2:$J$501,"Overdue")&gt;0,"Overdue",IF(COUNTIFS(Actions!$B$2:$B$501,A66,Actions!$J$2:$J$501,"Open")&gt;0,"Open",IF(COUNTIFS(Actions!$B$2:$B$501,A66,Actions!$J$2:$J$501,"Closed, not verified")&gt;0,"Closed, not verified","Closed and verified"))))))</f>
        <v/>
      </c>
      <c r="L66" s="17">
        <f>IF(A66="","",COUNTIF(Actions!$B$2:$B$501,A66))</f>
        <v/>
      </c>
      <c r="M66" s="17">
        <f>IF(A66="","",IF(AND(J66&lt;&gt;"",K66&lt;&gt;"Not yet logged"),"Yes",""))</f>
        <v/>
      </c>
      <c r="N66" s="17">
        <f>IF(A66="","",IF(H66="","Add a rating",IF(L66=0,"Add a corrective action",IF(COUNTIFS(Actions!$B$2:$B$501,A66,Actions!$L$2:$L$501,"&lt;&gt;OK")&gt;0,"Fix the action record","OK"))))</f>
        <v/>
      </c>
      <c r="O66" s="17">
        <f>IF(A66="","",IFERROR(INDEX(Inspections!$B$2:$B$201,MATCH(B66,Inspections!$A$2:$A$201,0)),""))</f>
        <v/>
      </c>
      <c r="P66" s="17">
        <f>IF(A66="","",IF(OR('Start here'!$B$5="",O66='Start here'!$B$5),1,0))</f>
        <v/>
      </c>
    </row>
    <row r="67">
      <c r="A67" s="14" t="n"/>
      <c r="B67" s="14" t="n"/>
      <c r="C67" s="16" t="n"/>
      <c r="D67" s="14" t="n"/>
      <c r="E67" s="14" t="n"/>
      <c r="F67" s="14" t="n"/>
      <c r="G67" s="14" t="n"/>
      <c r="H67" s="14" t="n"/>
      <c r="I67" s="14" t="n"/>
      <c r="J67" s="14" t="n"/>
      <c r="K67" s="17">
        <f>IF(A67="","",IF(AND(C67&lt;&gt;"",C67&gt;'Start here'!$B$4),"Not yet logged",IF(L67=0,"No action recorded",IF(COUNTIFS(Actions!$B$2:$B$501,A67,Actions!$J$2:$J$501,"Overdue")&gt;0,"Overdue",IF(COUNTIFS(Actions!$B$2:$B$501,A67,Actions!$J$2:$J$501,"Open")&gt;0,"Open",IF(COUNTIFS(Actions!$B$2:$B$501,A67,Actions!$J$2:$J$501,"Closed, not verified")&gt;0,"Closed, not verified","Closed and verified"))))))</f>
        <v/>
      </c>
      <c r="L67" s="17">
        <f>IF(A67="","",COUNTIF(Actions!$B$2:$B$501,A67))</f>
        <v/>
      </c>
      <c r="M67" s="17">
        <f>IF(A67="","",IF(AND(J67&lt;&gt;"",K67&lt;&gt;"Not yet logged"),"Yes",""))</f>
        <v/>
      </c>
      <c r="N67" s="17">
        <f>IF(A67="","",IF(H67="","Add a rating",IF(L67=0,"Add a corrective action",IF(COUNTIFS(Actions!$B$2:$B$501,A67,Actions!$L$2:$L$501,"&lt;&gt;OK")&gt;0,"Fix the action record","OK"))))</f>
        <v/>
      </c>
      <c r="O67" s="17">
        <f>IF(A67="","",IFERROR(INDEX(Inspections!$B$2:$B$201,MATCH(B67,Inspections!$A$2:$A$201,0)),""))</f>
        <v/>
      </c>
      <c r="P67" s="17">
        <f>IF(A67="","",IF(OR('Start here'!$B$5="",O67='Start here'!$B$5),1,0))</f>
        <v/>
      </c>
    </row>
    <row r="68">
      <c r="A68" s="14" t="n"/>
      <c r="B68" s="14" t="n"/>
      <c r="C68" s="16" t="n"/>
      <c r="D68" s="14" t="n"/>
      <c r="E68" s="14" t="n"/>
      <c r="F68" s="14" t="n"/>
      <c r="G68" s="14" t="n"/>
      <c r="H68" s="14" t="n"/>
      <c r="I68" s="14" t="n"/>
      <c r="J68" s="14" t="n"/>
      <c r="K68" s="17">
        <f>IF(A68="","",IF(AND(C68&lt;&gt;"",C68&gt;'Start here'!$B$4),"Not yet logged",IF(L68=0,"No action recorded",IF(COUNTIFS(Actions!$B$2:$B$501,A68,Actions!$J$2:$J$501,"Overdue")&gt;0,"Overdue",IF(COUNTIFS(Actions!$B$2:$B$501,A68,Actions!$J$2:$J$501,"Open")&gt;0,"Open",IF(COUNTIFS(Actions!$B$2:$B$501,A68,Actions!$J$2:$J$501,"Closed, not verified")&gt;0,"Closed, not verified","Closed and verified"))))))</f>
        <v/>
      </c>
      <c r="L68" s="17">
        <f>IF(A68="","",COUNTIF(Actions!$B$2:$B$501,A68))</f>
        <v/>
      </c>
      <c r="M68" s="17">
        <f>IF(A68="","",IF(AND(J68&lt;&gt;"",K68&lt;&gt;"Not yet logged"),"Yes",""))</f>
        <v/>
      </c>
      <c r="N68" s="17">
        <f>IF(A68="","",IF(H68="","Add a rating",IF(L68=0,"Add a corrective action",IF(COUNTIFS(Actions!$B$2:$B$501,A68,Actions!$L$2:$L$501,"&lt;&gt;OK")&gt;0,"Fix the action record","OK"))))</f>
        <v/>
      </c>
      <c r="O68" s="17">
        <f>IF(A68="","",IFERROR(INDEX(Inspections!$B$2:$B$201,MATCH(B68,Inspections!$A$2:$A$201,0)),""))</f>
        <v/>
      </c>
      <c r="P68" s="17">
        <f>IF(A68="","",IF(OR('Start here'!$B$5="",O68='Start here'!$B$5),1,0))</f>
        <v/>
      </c>
    </row>
    <row r="69">
      <c r="A69" s="14" t="n"/>
      <c r="B69" s="14" t="n"/>
      <c r="C69" s="16" t="n"/>
      <c r="D69" s="14" t="n"/>
      <c r="E69" s="14" t="n"/>
      <c r="F69" s="14" t="n"/>
      <c r="G69" s="14" t="n"/>
      <c r="H69" s="14" t="n"/>
      <c r="I69" s="14" t="n"/>
      <c r="J69" s="14" t="n"/>
      <c r="K69" s="17">
        <f>IF(A69="","",IF(AND(C69&lt;&gt;"",C69&gt;'Start here'!$B$4),"Not yet logged",IF(L69=0,"No action recorded",IF(COUNTIFS(Actions!$B$2:$B$501,A69,Actions!$J$2:$J$501,"Overdue")&gt;0,"Overdue",IF(COUNTIFS(Actions!$B$2:$B$501,A69,Actions!$J$2:$J$501,"Open")&gt;0,"Open",IF(COUNTIFS(Actions!$B$2:$B$501,A69,Actions!$J$2:$J$501,"Closed, not verified")&gt;0,"Closed, not verified","Closed and verified"))))))</f>
        <v/>
      </c>
      <c r="L69" s="17">
        <f>IF(A69="","",COUNTIF(Actions!$B$2:$B$501,A69))</f>
        <v/>
      </c>
      <c r="M69" s="17">
        <f>IF(A69="","",IF(AND(J69&lt;&gt;"",K69&lt;&gt;"Not yet logged"),"Yes",""))</f>
        <v/>
      </c>
      <c r="N69" s="17">
        <f>IF(A69="","",IF(H69="","Add a rating",IF(L69=0,"Add a corrective action",IF(COUNTIFS(Actions!$B$2:$B$501,A69,Actions!$L$2:$L$501,"&lt;&gt;OK")&gt;0,"Fix the action record","OK"))))</f>
        <v/>
      </c>
      <c r="O69" s="17">
        <f>IF(A69="","",IFERROR(INDEX(Inspections!$B$2:$B$201,MATCH(B69,Inspections!$A$2:$A$201,0)),""))</f>
        <v/>
      </c>
      <c r="P69" s="17">
        <f>IF(A69="","",IF(OR('Start here'!$B$5="",O69='Start here'!$B$5),1,0))</f>
        <v/>
      </c>
    </row>
    <row r="70">
      <c r="A70" s="14" t="n"/>
      <c r="B70" s="14" t="n"/>
      <c r="C70" s="16" t="n"/>
      <c r="D70" s="14" t="n"/>
      <c r="E70" s="14" t="n"/>
      <c r="F70" s="14" t="n"/>
      <c r="G70" s="14" t="n"/>
      <c r="H70" s="14" t="n"/>
      <c r="I70" s="14" t="n"/>
      <c r="J70" s="14" t="n"/>
      <c r="K70" s="17">
        <f>IF(A70="","",IF(AND(C70&lt;&gt;"",C70&gt;'Start here'!$B$4),"Not yet logged",IF(L70=0,"No action recorded",IF(COUNTIFS(Actions!$B$2:$B$501,A70,Actions!$J$2:$J$501,"Overdue")&gt;0,"Overdue",IF(COUNTIFS(Actions!$B$2:$B$501,A70,Actions!$J$2:$J$501,"Open")&gt;0,"Open",IF(COUNTIFS(Actions!$B$2:$B$501,A70,Actions!$J$2:$J$501,"Closed, not verified")&gt;0,"Closed, not verified","Closed and verified"))))))</f>
        <v/>
      </c>
      <c r="L70" s="17">
        <f>IF(A70="","",COUNTIF(Actions!$B$2:$B$501,A70))</f>
        <v/>
      </c>
      <c r="M70" s="17">
        <f>IF(A70="","",IF(AND(J70&lt;&gt;"",K70&lt;&gt;"Not yet logged"),"Yes",""))</f>
        <v/>
      </c>
      <c r="N70" s="17">
        <f>IF(A70="","",IF(H70="","Add a rating",IF(L70=0,"Add a corrective action",IF(COUNTIFS(Actions!$B$2:$B$501,A70,Actions!$L$2:$L$501,"&lt;&gt;OK")&gt;0,"Fix the action record","OK"))))</f>
        <v/>
      </c>
      <c r="O70" s="17">
        <f>IF(A70="","",IFERROR(INDEX(Inspections!$B$2:$B$201,MATCH(B70,Inspections!$A$2:$A$201,0)),""))</f>
        <v/>
      </c>
      <c r="P70" s="17">
        <f>IF(A70="","",IF(OR('Start here'!$B$5="",O70='Start here'!$B$5),1,0))</f>
        <v/>
      </c>
    </row>
    <row r="71">
      <c r="A71" s="14" t="n"/>
      <c r="B71" s="14" t="n"/>
      <c r="C71" s="16" t="n"/>
      <c r="D71" s="14" t="n"/>
      <c r="E71" s="14" t="n"/>
      <c r="F71" s="14" t="n"/>
      <c r="G71" s="14" t="n"/>
      <c r="H71" s="14" t="n"/>
      <c r="I71" s="14" t="n"/>
      <c r="J71" s="14" t="n"/>
      <c r="K71" s="17">
        <f>IF(A71="","",IF(AND(C71&lt;&gt;"",C71&gt;'Start here'!$B$4),"Not yet logged",IF(L71=0,"No action recorded",IF(COUNTIFS(Actions!$B$2:$B$501,A71,Actions!$J$2:$J$501,"Overdue")&gt;0,"Overdue",IF(COUNTIFS(Actions!$B$2:$B$501,A71,Actions!$J$2:$J$501,"Open")&gt;0,"Open",IF(COUNTIFS(Actions!$B$2:$B$501,A71,Actions!$J$2:$J$501,"Closed, not verified")&gt;0,"Closed, not verified","Closed and verified"))))))</f>
        <v/>
      </c>
      <c r="L71" s="17">
        <f>IF(A71="","",COUNTIF(Actions!$B$2:$B$501,A71))</f>
        <v/>
      </c>
      <c r="M71" s="17">
        <f>IF(A71="","",IF(AND(J71&lt;&gt;"",K71&lt;&gt;"Not yet logged"),"Yes",""))</f>
        <v/>
      </c>
      <c r="N71" s="17">
        <f>IF(A71="","",IF(H71="","Add a rating",IF(L71=0,"Add a corrective action",IF(COUNTIFS(Actions!$B$2:$B$501,A71,Actions!$L$2:$L$501,"&lt;&gt;OK")&gt;0,"Fix the action record","OK"))))</f>
        <v/>
      </c>
      <c r="O71" s="17">
        <f>IF(A71="","",IFERROR(INDEX(Inspections!$B$2:$B$201,MATCH(B71,Inspections!$A$2:$A$201,0)),""))</f>
        <v/>
      </c>
      <c r="P71" s="17">
        <f>IF(A71="","",IF(OR('Start here'!$B$5="",O71='Start here'!$B$5),1,0))</f>
        <v/>
      </c>
    </row>
    <row r="72">
      <c r="A72" s="14" t="n"/>
      <c r="B72" s="14" t="n"/>
      <c r="C72" s="16" t="n"/>
      <c r="D72" s="14" t="n"/>
      <c r="E72" s="14" t="n"/>
      <c r="F72" s="14" t="n"/>
      <c r="G72" s="14" t="n"/>
      <c r="H72" s="14" t="n"/>
      <c r="I72" s="14" t="n"/>
      <c r="J72" s="14" t="n"/>
      <c r="K72" s="17">
        <f>IF(A72="","",IF(AND(C72&lt;&gt;"",C72&gt;'Start here'!$B$4),"Not yet logged",IF(L72=0,"No action recorded",IF(COUNTIFS(Actions!$B$2:$B$501,A72,Actions!$J$2:$J$501,"Overdue")&gt;0,"Overdue",IF(COUNTIFS(Actions!$B$2:$B$501,A72,Actions!$J$2:$J$501,"Open")&gt;0,"Open",IF(COUNTIFS(Actions!$B$2:$B$501,A72,Actions!$J$2:$J$501,"Closed, not verified")&gt;0,"Closed, not verified","Closed and verified"))))))</f>
        <v/>
      </c>
      <c r="L72" s="17">
        <f>IF(A72="","",COUNTIF(Actions!$B$2:$B$501,A72))</f>
        <v/>
      </c>
      <c r="M72" s="17">
        <f>IF(A72="","",IF(AND(J72&lt;&gt;"",K72&lt;&gt;"Not yet logged"),"Yes",""))</f>
        <v/>
      </c>
      <c r="N72" s="17">
        <f>IF(A72="","",IF(H72="","Add a rating",IF(L72=0,"Add a corrective action",IF(COUNTIFS(Actions!$B$2:$B$501,A72,Actions!$L$2:$L$501,"&lt;&gt;OK")&gt;0,"Fix the action record","OK"))))</f>
        <v/>
      </c>
      <c r="O72" s="17">
        <f>IF(A72="","",IFERROR(INDEX(Inspections!$B$2:$B$201,MATCH(B72,Inspections!$A$2:$A$201,0)),""))</f>
        <v/>
      </c>
      <c r="P72" s="17">
        <f>IF(A72="","",IF(OR('Start here'!$B$5="",O72='Start here'!$B$5),1,0))</f>
        <v/>
      </c>
    </row>
    <row r="73">
      <c r="A73" s="14" t="n"/>
      <c r="B73" s="14" t="n"/>
      <c r="C73" s="16" t="n"/>
      <c r="D73" s="14" t="n"/>
      <c r="E73" s="14" t="n"/>
      <c r="F73" s="14" t="n"/>
      <c r="G73" s="14" t="n"/>
      <c r="H73" s="14" t="n"/>
      <c r="I73" s="14" t="n"/>
      <c r="J73" s="14" t="n"/>
      <c r="K73" s="17">
        <f>IF(A73="","",IF(AND(C73&lt;&gt;"",C73&gt;'Start here'!$B$4),"Not yet logged",IF(L73=0,"No action recorded",IF(COUNTIFS(Actions!$B$2:$B$501,A73,Actions!$J$2:$J$501,"Overdue")&gt;0,"Overdue",IF(COUNTIFS(Actions!$B$2:$B$501,A73,Actions!$J$2:$J$501,"Open")&gt;0,"Open",IF(COUNTIFS(Actions!$B$2:$B$501,A73,Actions!$J$2:$J$501,"Closed, not verified")&gt;0,"Closed, not verified","Closed and verified"))))))</f>
        <v/>
      </c>
      <c r="L73" s="17">
        <f>IF(A73="","",COUNTIF(Actions!$B$2:$B$501,A73))</f>
        <v/>
      </c>
      <c r="M73" s="17">
        <f>IF(A73="","",IF(AND(J73&lt;&gt;"",K73&lt;&gt;"Not yet logged"),"Yes",""))</f>
        <v/>
      </c>
      <c r="N73" s="17">
        <f>IF(A73="","",IF(H73="","Add a rating",IF(L73=0,"Add a corrective action",IF(COUNTIFS(Actions!$B$2:$B$501,A73,Actions!$L$2:$L$501,"&lt;&gt;OK")&gt;0,"Fix the action record","OK"))))</f>
        <v/>
      </c>
      <c r="O73" s="17">
        <f>IF(A73="","",IFERROR(INDEX(Inspections!$B$2:$B$201,MATCH(B73,Inspections!$A$2:$A$201,0)),""))</f>
        <v/>
      </c>
      <c r="P73" s="17">
        <f>IF(A73="","",IF(OR('Start here'!$B$5="",O73='Start here'!$B$5),1,0))</f>
        <v/>
      </c>
    </row>
    <row r="74">
      <c r="A74" s="14" t="n"/>
      <c r="B74" s="14" t="n"/>
      <c r="C74" s="16" t="n"/>
      <c r="D74" s="14" t="n"/>
      <c r="E74" s="14" t="n"/>
      <c r="F74" s="14" t="n"/>
      <c r="G74" s="14" t="n"/>
      <c r="H74" s="14" t="n"/>
      <c r="I74" s="14" t="n"/>
      <c r="J74" s="14" t="n"/>
      <c r="K74" s="17">
        <f>IF(A74="","",IF(AND(C74&lt;&gt;"",C74&gt;'Start here'!$B$4),"Not yet logged",IF(L74=0,"No action recorded",IF(COUNTIFS(Actions!$B$2:$B$501,A74,Actions!$J$2:$J$501,"Overdue")&gt;0,"Overdue",IF(COUNTIFS(Actions!$B$2:$B$501,A74,Actions!$J$2:$J$501,"Open")&gt;0,"Open",IF(COUNTIFS(Actions!$B$2:$B$501,A74,Actions!$J$2:$J$501,"Closed, not verified")&gt;0,"Closed, not verified","Closed and verified"))))))</f>
        <v/>
      </c>
      <c r="L74" s="17">
        <f>IF(A74="","",COUNTIF(Actions!$B$2:$B$501,A74))</f>
        <v/>
      </c>
      <c r="M74" s="17">
        <f>IF(A74="","",IF(AND(J74&lt;&gt;"",K74&lt;&gt;"Not yet logged"),"Yes",""))</f>
        <v/>
      </c>
      <c r="N74" s="17">
        <f>IF(A74="","",IF(H74="","Add a rating",IF(L74=0,"Add a corrective action",IF(COUNTIFS(Actions!$B$2:$B$501,A74,Actions!$L$2:$L$501,"&lt;&gt;OK")&gt;0,"Fix the action record","OK"))))</f>
        <v/>
      </c>
      <c r="O74" s="17">
        <f>IF(A74="","",IFERROR(INDEX(Inspections!$B$2:$B$201,MATCH(B74,Inspections!$A$2:$A$201,0)),""))</f>
        <v/>
      </c>
      <c r="P74" s="17">
        <f>IF(A74="","",IF(OR('Start here'!$B$5="",O74='Start here'!$B$5),1,0))</f>
        <v/>
      </c>
    </row>
    <row r="75">
      <c r="A75" s="14" t="n"/>
      <c r="B75" s="14" t="n"/>
      <c r="C75" s="16" t="n"/>
      <c r="D75" s="14" t="n"/>
      <c r="E75" s="14" t="n"/>
      <c r="F75" s="14" t="n"/>
      <c r="G75" s="14" t="n"/>
      <c r="H75" s="14" t="n"/>
      <c r="I75" s="14" t="n"/>
      <c r="J75" s="14" t="n"/>
      <c r="K75" s="17">
        <f>IF(A75="","",IF(AND(C75&lt;&gt;"",C75&gt;'Start here'!$B$4),"Not yet logged",IF(L75=0,"No action recorded",IF(COUNTIFS(Actions!$B$2:$B$501,A75,Actions!$J$2:$J$501,"Overdue")&gt;0,"Overdue",IF(COUNTIFS(Actions!$B$2:$B$501,A75,Actions!$J$2:$J$501,"Open")&gt;0,"Open",IF(COUNTIFS(Actions!$B$2:$B$501,A75,Actions!$J$2:$J$501,"Closed, not verified")&gt;0,"Closed, not verified","Closed and verified"))))))</f>
        <v/>
      </c>
      <c r="L75" s="17">
        <f>IF(A75="","",COUNTIF(Actions!$B$2:$B$501,A75))</f>
        <v/>
      </c>
      <c r="M75" s="17">
        <f>IF(A75="","",IF(AND(J75&lt;&gt;"",K75&lt;&gt;"Not yet logged"),"Yes",""))</f>
        <v/>
      </c>
      <c r="N75" s="17">
        <f>IF(A75="","",IF(H75="","Add a rating",IF(L75=0,"Add a corrective action",IF(COUNTIFS(Actions!$B$2:$B$501,A75,Actions!$L$2:$L$501,"&lt;&gt;OK")&gt;0,"Fix the action record","OK"))))</f>
        <v/>
      </c>
      <c r="O75" s="17">
        <f>IF(A75="","",IFERROR(INDEX(Inspections!$B$2:$B$201,MATCH(B75,Inspections!$A$2:$A$201,0)),""))</f>
        <v/>
      </c>
      <c r="P75" s="17">
        <f>IF(A75="","",IF(OR('Start here'!$B$5="",O75='Start here'!$B$5),1,0))</f>
        <v/>
      </c>
    </row>
    <row r="76">
      <c r="A76" s="14" t="n"/>
      <c r="B76" s="14" t="n"/>
      <c r="C76" s="16" t="n"/>
      <c r="D76" s="14" t="n"/>
      <c r="E76" s="14" t="n"/>
      <c r="F76" s="14" t="n"/>
      <c r="G76" s="14" t="n"/>
      <c r="H76" s="14" t="n"/>
      <c r="I76" s="14" t="n"/>
      <c r="J76" s="14" t="n"/>
      <c r="K76" s="17">
        <f>IF(A76="","",IF(AND(C76&lt;&gt;"",C76&gt;'Start here'!$B$4),"Not yet logged",IF(L76=0,"No action recorded",IF(COUNTIFS(Actions!$B$2:$B$501,A76,Actions!$J$2:$J$501,"Overdue")&gt;0,"Overdue",IF(COUNTIFS(Actions!$B$2:$B$501,A76,Actions!$J$2:$J$501,"Open")&gt;0,"Open",IF(COUNTIFS(Actions!$B$2:$B$501,A76,Actions!$J$2:$J$501,"Closed, not verified")&gt;0,"Closed, not verified","Closed and verified"))))))</f>
        <v/>
      </c>
      <c r="L76" s="17">
        <f>IF(A76="","",COUNTIF(Actions!$B$2:$B$501,A76))</f>
        <v/>
      </c>
      <c r="M76" s="17">
        <f>IF(A76="","",IF(AND(J76&lt;&gt;"",K76&lt;&gt;"Not yet logged"),"Yes",""))</f>
        <v/>
      </c>
      <c r="N76" s="17">
        <f>IF(A76="","",IF(H76="","Add a rating",IF(L76=0,"Add a corrective action",IF(COUNTIFS(Actions!$B$2:$B$501,A76,Actions!$L$2:$L$501,"&lt;&gt;OK")&gt;0,"Fix the action record","OK"))))</f>
        <v/>
      </c>
      <c r="O76" s="17">
        <f>IF(A76="","",IFERROR(INDEX(Inspections!$B$2:$B$201,MATCH(B76,Inspections!$A$2:$A$201,0)),""))</f>
        <v/>
      </c>
      <c r="P76" s="17">
        <f>IF(A76="","",IF(OR('Start here'!$B$5="",O76='Start here'!$B$5),1,0))</f>
        <v/>
      </c>
    </row>
    <row r="77">
      <c r="A77" s="14" t="n"/>
      <c r="B77" s="14" t="n"/>
      <c r="C77" s="16" t="n"/>
      <c r="D77" s="14" t="n"/>
      <c r="E77" s="14" t="n"/>
      <c r="F77" s="14" t="n"/>
      <c r="G77" s="14" t="n"/>
      <c r="H77" s="14" t="n"/>
      <c r="I77" s="14" t="n"/>
      <c r="J77" s="14" t="n"/>
      <c r="K77" s="17">
        <f>IF(A77="","",IF(AND(C77&lt;&gt;"",C77&gt;'Start here'!$B$4),"Not yet logged",IF(L77=0,"No action recorded",IF(COUNTIFS(Actions!$B$2:$B$501,A77,Actions!$J$2:$J$501,"Overdue")&gt;0,"Overdue",IF(COUNTIFS(Actions!$B$2:$B$501,A77,Actions!$J$2:$J$501,"Open")&gt;0,"Open",IF(COUNTIFS(Actions!$B$2:$B$501,A77,Actions!$J$2:$J$501,"Closed, not verified")&gt;0,"Closed, not verified","Closed and verified"))))))</f>
        <v/>
      </c>
      <c r="L77" s="17">
        <f>IF(A77="","",COUNTIF(Actions!$B$2:$B$501,A77))</f>
        <v/>
      </c>
      <c r="M77" s="17">
        <f>IF(A77="","",IF(AND(J77&lt;&gt;"",K77&lt;&gt;"Not yet logged"),"Yes",""))</f>
        <v/>
      </c>
      <c r="N77" s="17">
        <f>IF(A77="","",IF(H77="","Add a rating",IF(L77=0,"Add a corrective action",IF(COUNTIFS(Actions!$B$2:$B$501,A77,Actions!$L$2:$L$501,"&lt;&gt;OK")&gt;0,"Fix the action record","OK"))))</f>
        <v/>
      </c>
      <c r="O77" s="17">
        <f>IF(A77="","",IFERROR(INDEX(Inspections!$B$2:$B$201,MATCH(B77,Inspections!$A$2:$A$201,0)),""))</f>
        <v/>
      </c>
      <c r="P77" s="17">
        <f>IF(A77="","",IF(OR('Start here'!$B$5="",O77='Start here'!$B$5),1,0))</f>
        <v/>
      </c>
    </row>
    <row r="78">
      <c r="A78" s="14" t="n"/>
      <c r="B78" s="14" t="n"/>
      <c r="C78" s="16" t="n"/>
      <c r="D78" s="14" t="n"/>
      <c r="E78" s="14" t="n"/>
      <c r="F78" s="14" t="n"/>
      <c r="G78" s="14" t="n"/>
      <c r="H78" s="14" t="n"/>
      <c r="I78" s="14" t="n"/>
      <c r="J78" s="14" t="n"/>
      <c r="K78" s="17">
        <f>IF(A78="","",IF(AND(C78&lt;&gt;"",C78&gt;'Start here'!$B$4),"Not yet logged",IF(L78=0,"No action recorded",IF(COUNTIFS(Actions!$B$2:$B$501,A78,Actions!$J$2:$J$501,"Overdue")&gt;0,"Overdue",IF(COUNTIFS(Actions!$B$2:$B$501,A78,Actions!$J$2:$J$501,"Open")&gt;0,"Open",IF(COUNTIFS(Actions!$B$2:$B$501,A78,Actions!$J$2:$J$501,"Closed, not verified")&gt;0,"Closed, not verified","Closed and verified"))))))</f>
        <v/>
      </c>
      <c r="L78" s="17">
        <f>IF(A78="","",COUNTIF(Actions!$B$2:$B$501,A78))</f>
        <v/>
      </c>
      <c r="M78" s="17">
        <f>IF(A78="","",IF(AND(J78&lt;&gt;"",K78&lt;&gt;"Not yet logged"),"Yes",""))</f>
        <v/>
      </c>
      <c r="N78" s="17">
        <f>IF(A78="","",IF(H78="","Add a rating",IF(L78=0,"Add a corrective action",IF(COUNTIFS(Actions!$B$2:$B$501,A78,Actions!$L$2:$L$501,"&lt;&gt;OK")&gt;0,"Fix the action record","OK"))))</f>
        <v/>
      </c>
      <c r="O78" s="17">
        <f>IF(A78="","",IFERROR(INDEX(Inspections!$B$2:$B$201,MATCH(B78,Inspections!$A$2:$A$201,0)),""))</f>
        <v/>
      </c>
      <c r="P78" s="17">
        <f>IF(A78="","",IF(OR('Start here'!$B$5="",O78='Start here'!$B$5),1,0))</f>
        <v/>
      </c>
    </row>
    <row r="79">
      <c r="A79" s="14" t="n"/>
      <c r="B79" s="14" t="n"/>
      <c r="C79" s="16" t="n"/>
      <c r="D79" s="14" t="n"/>
      <c r="E79" s="14" t="n"/>
      <c r="F79" s="14" t="n"/>
      <c r="G79" s="14" t="n"/>
      <c r="H79" s="14" t="n"/>
      <c r="I79" s="14" t="n"/>
      <c r="J79" s="14" t="n"/>
      <c r="K79" s="17">
        <f>IF(A79="","",IF(AND(C79&lt;&gt;"",C79&gt;'Start here'!$B$4),"Not yet logged",IF(L79=0,"No action recorded",IF(COUNTIFS(Actions!$B$2:$B$501,A79,Actions!$J$2:$J$501,"Overdue")&gt;0,"Overdue",IF(COUNTIFS(Actions!$B$2:$B$501,A79,Actions!$J$2:$J$501,"Open")&gt;0,"Open",IF(COUNTIFS(Actions!$B$2:$B$501,A79,Actions!$J$2:$J$501,"Closed, not verified")&gt;0,"Closed, not verified","Closed and verified"))))))</f>
        <v/>
      </c>
      <c r="L79" s="17">
        <f>IF(A79="","",COUNTIF(Actions!$B$2:$B$501,A79))</f>
        <v/>
      </c>
      <c r="M79" s="17">
        <f>IF(A79="","",IF(AND(J79&lt;&gt;"",K79&lt;&gt;"Not yet logged"),"Yes",""))</f>
        <v/>
      </c>
      <c r="N79" s="17">
        <f>IF(A79="","",IF(H79="","Add a rating",IF(L79=0,"Add a corrective action",IF(COUNTIFS(Actions!$B$2:$B$501,A79,Actions!$L$2:$L$501,"&lt;&gt;OK")&gt;0,"Fix the action record","OK"))))</f>
        <v/>
      </c>
      <c r="O79" s="17">
        <f>IF(A79="","",IFERROR(INDEX(Inspections!$B$2:$B$201,MATCH(B79,Inspections!$A$2:$A$201,0)),""))</f>
        <v/>
      </c>
      <c r="P79" s="17">
        <f>IF(A79="","",IF(OR('Start here'!$B$5="",O79='Start here'!$B$5),1,0))</f>
        <v/>
      </c>
    </row>
    <row r="80">
      <c r="A80" s="14" t="n"/>
      <c r="B80" s="14" t="n"/>
      <c r="C80" s="16" t="n"/>
      <c r="D80" s="14" t="n"/>
      <c r="E80" s="14" t="n"/>
      <c r="F80" s="14" t="n"/>
      <c r="G80" s="14" t="n"/>
      <c r="H80" s="14" t="n"/>
      <c r="I80" s="14" t="n"/>
      <c r="J80" s="14" t="n"/>
      <c r="K80" s="17">
        <f>IF(A80="","",IF(AND(C80&lt;&gt;"",C80&gt;'Start here'!$B$4),"Not yet logged",IF(L80=0,"No action recorded",IF(COUNTIFS(Actions!$B$2:$B$501,A80,Actions!$J$2:$J$501,"Overdue")&gt;0,"Overdue",IF(COUNTIFS(Actions!$B$2:$B$501,A80,Actions!$J$2:$J$501,"Open")&gt;0,"Open",IF(COUNTIFS(Actions!$B$2:$B$501,A80,Actions!$J$2:$J$501,"Closed, not verified")&gt;0,"Closed, not verified","Closed and verified"))))))</f>
        <v/>
      </c>
      <c r="L80" s="17">
        <f>IF(A80="","",COUNTIF(Actions!$B$2:$B$501,A80))</f>
        <v/>
      </c>
      <c r="M80" s="17">
        <f>IF(A80="","",IF(AND(J80&lt;&gt;"",K80&lt;&gt;"Not yet logged"),"Yes",""))</f>
        <v/>
      </c>
      <c r="N80" s="17">
        <f>IF(A80="","",IF(H80="","Add a rating",IF(L80=0,"Add a corrective action",IF(COUNTIFS(Actions!$B$2:$B$501,A80,Actions!$L$2:$L$501,"&lt;&gt;OK")&gt;0,"Fix the action record","OK"))))</f>
        <v/>
      </c>
      <c r="O80" s="17">
        <f>IF(A80="","",IFERROR(INDEX(Inspections!$B$2:$B$201,MATCH(B80,Inspections!$A$2:$A$201,0)),""))</f>
        <v/>
      </c>
      <c r="P80" s="17">
        <f>IF(A80="","",IF(OR('Start here'!$B$5="",O80='Start here'!$B$5),1,0))</f>
        <v/>
      </c>
    </row>
    <row r="81">
      <c r="A81" s="14" t="n"/>
      <c r="B81" s="14" t="n"/>
      <c r="C81" s="16" t="n"/>
      <c r="D81" s="14" t="n"/>
      <c r="E81" s="14" t="n"/>
      <c r="F81" s="14" t="n"/>
      <c r="G81" s="14" t="n"/>
      <c r="H81" s="14" t="n"/>
      <c r="I81" s="14" t="n"/>
      <c r="J81" s="14" t="n"/>
      <c r="K81" s="17">
        <f>IF(A81="","",IF(AND(C81&lt;&gt;"",C81&gt;'Start here'!$B$4),"Not yet logged",IF(L81=0,"No action recorded",IF(COUNTIFS(Actions!$B$2:$B$501,A81,Actions!$J$2:$J$501,"Overdue")&gt;0,"Overdue",IF(COUNTIFS(Actions!$B$2:$B$501,A81,Actions!$J$2:$J$501,"Open")&gt;0,"Open",IF(COUNTIFS(Actions!$B$2:$B$501,A81,Actions!$J$2:$J$501,"Closed, not verified")&gt;0,"Closed, not verified","Closed and verified"))))))</f>
        <v/>
      </c>
      <c r="L81" s="17">
        <f>IF(A81="","",COUNTIF(Actions!$B$2:$B$501,A81))</f>
        <v/>
      </c>
      <c r="M81" s="17">
        <f>IF(A81="","",IF(AND(J81&lt;&gt;"",K81&lt;&gt;"Not yet logged"),"Yes",""))</f>
        <v/>
      </c>
      <c r="N81" s="17">
        <f>IF(A81="","",IF(H81="","Add a rating",IF(L81=0,"Add a corrective action",IF(COUNTIFS(Actions!$B$2:$B$501,A81,Actions!$L$2:$L$501,"&lt;&gt;OK")&gt;0,"Fix the action record","OK"))))</f>
        <v/>
      </c>
      <c r="O81" s="17">
        <f>IF(A81="","",IFERROR(INDEX(Inspections!$B$2:$B$201,MATCH(B81,Inspections!$A$2:$A$201,0)),""))</f>
        <v/>
      </c>
      <c r="P81" s="17">
        <f>IF(A81="","",IF(OR('Start here'!$B$5="",O81='Start here'!$B$5),1,0))</f>
        <v/>
      </c>
    </row>
    <row r="82">
      <c r="A82" s="14" t="n"/>
      <c r="B82" s="14" t="n"/>
      <c r="C82" s="16" t="n"/>
      <c r="D82" s="14" t="n"/>
      <c r="E82" s="14" t="n"/>
      <c r="F82" s="14" t="n"/>
      <c r="G82" s="14" t="n"/>
      <c r="H82" s="14" t="n"/>
      <c r="I82" s="14" t="n"/>
      <c r="J82" s="14" t="n"/>
      <c r="K82" s="17">
        <f>IF(A82="","",IF(AND(C82&lt;&gt;"",C82&gt;'Start here'!$B$4),"Not yet logged",IF(L82=0,"No action recorded",IF(COUNTIFS(Actions!$B$2:$B$501,A82,Actions!$J$2:$J$501,"Overdue")&gt;0,"Overdue",IF(COUNTIFS(Actions!$B$2:$B$501,A82,Actions!$J$2:$J$501,"Open")&gt;0,"Open",IF(COUNTIFS(Actions!$B$2:$B$501,A82,Actions!$J$2:$J$501,"Closed, not verified")&gt;0,"Closed, not verified","Closed and verified"))))))</f>
        <v/>
      </c>
      <c r="L82" s="17">
        <f>IF(A82="","",COUNTIF(Actions!$B$2:$B$501,A82))</f>
        <v/>
      </c>
      <c r="M82" s="17">
        <f>IF(A82="","",IF(AND(J82&lt;&gt;"",K82&lt;&gt;"Not yet logged"),"Yes",""))</f>
        <v/>
      </c>
      <c r="N82" s="17">
        <f>IF(A82="","",IF(H82="","Add a rating",IF(L82=0,"Add a corrective action",IF(COUNTIFS(Actions!$B$2:$B$501,A82,Actions!$L$2:$L$501,"&lt;&gt;OK")&gt;0,"Fix the action record","OK"))))</f>
        <v/>
      </c>
      <c r="O82" s="17">
        <f>IF(A82="","",IFERROR(INDEX(Inspections!$B$2:$B$201,MATCH(B82,Inspections!$A$2:$A$201,0)),""))</f>
        <v/>
      </c>
      <c r="P82" s="17">
        <f>IF(A82="","",IF(OR('Start here'!$B$5="",O82='Start here'!$B$5),1,0))</f>
        <v/>
      </c>
    </row>
    <row r="83">
      <c r="A83" s="14" t="n"/>
      <c r="B83" s="14" t="n"/>
      <c r="C83" s="16" t="n"/>
      <c r="D83" s="14" t="n"/>
      <c r="E83" s="14" t="n"/>
      <c r="F83" s="14" t="n"/>
      <c r="G83" s="14" t="n"/>
      <c r="H83" s="14" t="n"/>
      <c r="I83" s="14" t="n"/>
      <c r="J83" s="14" t="n"/>
      <c r="K83" s="17">
        <f>IF(A83="","",IF(AND(C83&lt;&gt;"",C83&gt;'Start here'!$B$4),"Not yet logged",IF(L83=0,"No action recorded",IF(COUNTIFS(Actions!$B$2:$B$501,A83,Actions!$J$2:$J$501,"Overdue")&gt;0,"Overdue",IF(COUNTIFS(Actions!$B$2:$B$501,A83,Actions!$J$2:$J$501,"Open")&gt;0,"Open",IF(COUNTIFS(Actions!$B$2:$B$501,A83,Actions!$J$2:$J$501,"Closed, not verified")&gt;0,"Closed, not verified","Closed and verified"))))))</f>
        <v/>
      </c>
      <c r="L83" s="17">
        <f>IF(A83="","",COUNTIF(Actions!$B$2:$B$501,A83))</f>
        <v/>
      </c>
      <c r="M83" s="17">
        <f>IF(A83="","",IF(AND(J83&lt;&gt;"",K83&lt;&gt;"Not yet logged"),"Yes",""))</f>
        <v/>
      </c>
      <c r="N83" s="17">
        <f>IF(A83="","",IF(H83="","Add a rating",IF(L83=0,"Add a corrective action",IF(COUNTIFS(Actions!$B$2:$B$501,A83,Actions!$L$2:$L$501,"&lt;&gt;OK")&gt;0,"Fix the action record","OK"))))</f>
        <v/>
      </c>
      <c r="O83" s="17">
        <f>IF(A83="","",IFERROR(INDEX(Inspections!$B$2:$B$201,MATCH(B83,Inspections!$A$2:$A$201,0)),""))</f>
        <v/>
      </c>
      <c r="P83" s="17">
        <f>IF(A83="","",IF(OR('Start here'!$B$5="",O83='Start here'!$B$5),1,0))</f>
        <v/>
      </c>
    </row>
    <row r="84">
      <c r="A84" s="14" t="n"/>
      <c r="B84" s="14" t="n"/>
      <c r="C84" s="16" t="n"/>
      <c r="D84" s="14" t="n"/>
      <c r="E84" s="14" t="n"/>
      <c r="F84" s="14" t="n"/>
      <c r="G84" s="14" t="n"/>
      <c r="H84" s="14" t="n"/>
      <c r="I84" s="14" t="n"/>
      <c r="J84" s="14" t="n"/>
      <c r="K84" s="17">
        <f>IF(A84="","",IF(AND(C84&lt;&gt;"",C84&gt;'Start here'!$B$4),"Not yet logged",IF(L84=0,"No action recorded",IF(COUNTIFS(Actions!$B$2:$B$501,A84,Actions!$J$2:$J$501,"Overdue")&gt;0,"Overdue",IF(COUNTIFS(Actions!$B$2:$B$501,A84,Actions!$J$2:$J$501,"Open")&gt;0,"Open",IF(COUNTIFS(Actions!$B$2:$B$501,A84,Actions!$J$2:$J$501,"Closed, not verified")&gt;0,"Closed, not verified","Closed and verified"))))))</f>
        <v/>
      </c>
      <c r="L84" s="17">
        <f>IF(A84="","",COUNTIF(Actions!$B$2:$B$501,A84))</f>
        <v/>
      </c>
      <c r="M84" s="17">
        <f>IF(A84="","",IF(AND(J84&lt;&gt;"",K84&lt;&gt;"Not yet logged"),"Yes",""))</f>
        <v/>
      </c>
      <c r="N84" s="17">
        <f>IF(A84="","",IF(H84="","Add a rating",IF(L84=0,"Add a corrective action",IF(COUNTIFS(Actions!$B$2:$B$501,A84,Actions!$L$2:$L$501,"&lt;&gt;OK")&gt;0,"Fix the action record","OK"))))</f>
        <v/>
      </c>
      <c r="O84" s="17">
        <f>IF(A84="","",IFERROR(INDEX(Inspections!$B$2:$B$201,MATCH(B84,Inspections!$A$2:$A$201,0)),""))</f>
        <v/>
      </c>
      <c r="P84" s="17">
        <f>IF(A84="","",IF(OR('Start here'!$B$5="",O84='Start here'!$B$5),1,0))</f>
        <v/>
      </c>
    </row>
    <row r="85">
      <c r="A85" s="14" t="n"/>
      <c r="B85" s="14" t="n"/>
      <c r="C85" s="16" t="n"/>
      <c r="D85" s="14" t="n"/>
      <c r="E85" s="14" t="n"/>
      <c r="F85" s="14" t="n"/>
      <c r="G85" s="14" t="n"/>
      <c r="H85" s="14" t="n"/>
      <c r="I85" s="14" t="n"/>
      <c r="J85" s="14" t="n"/>
      <c r="K85" s="17">
        <f>IF(A85="","",IF(AND(C85&lt;&gt;"",C85&gt;'Start here'!$B$4),"Not yet logged",IF(L85=0,"No action recorded",IF(COUNTIFS(Actions!$B$2:$B$501,A85,Actions!$J$2:$J$501,"Overdue")&gt;0,"Overdue",IF(COUNTIFS(Actions!$B$2:$B$501,A85,Actions!$J$2:$J$501,"Open")&gt;0,"Open",IF(COUNTIFS(Actions!$B$2:$B$501,A85,Actions!$J$2:$J$501,"Closed, not verified")&gt;0,"Closed, not verified","Closed and verified"))))))</f>
        <v/>
      </c>
      <c r="L85" s="17">
        <f>IF(A85="","",COUNTIF(Actions!$B$2:$B$501,A85))</f>
        <v/>
      </c>
      <c r="M85" s="17">
        <f>IF(A85="","",IF(AND(J85&lt;&gt;"",K85&lt;&gt;"Not yet logged"),"Yes",""))</f>
        <v/>
      </c>
      <c r="N85" s="17">
        <f>IF(A85="","",IF(H85="","Add a rating",IF(L85=0,"Add a corrective action",IF(COUNTIFS(Actions!$B$2:$B$501,A85,Actions!$L$2:$L$501,"&lt;&gt;OK")&gt;0,"Fix the action record","OK"))))</f>
        <v/>
      </c>
      <c r="O85" s="17">
        <f>IF(A85="","",IFERROR(INDEX(Inspections!$B$2:$B$201,MATCH(B85,Inspections!$A$2:$A$201,0)),""))</f>
        <v/>
      </c>
      <c r="P85" s="17">
        <f>IF(A85="","",IF(OR('Start here'!$B$5="",O85='Start here'!$B$5),1,0))</f>
        <v/>
      </c>
    </row>
    <row r="86">
      <c r="A86" s="14" t="n"/>
      <c r="B86" s="14" t="n"/>
      <c r="C86" s="16" t="n"/>
      <c r="D86" s="14" t="n"/>
      <c r="E86" s="14" t="n"/>
      <c r="F86" s="14" t="n"/>
      <c r="G86" s="14" t="n"/>
      <c r="H86" s="14" t="n"/>
      <c r="I86" s="14" t="n"/>
      <c r="J86" s="14" t="n"/>
      <c r="K86" s="17">
        <f>IF(A86="","",IF(AND(C86&lt;&gt;"",C86&gt;'Start here'!$B$4),"Not yet logged",IF(L86=0,"No action recorded",IF(COUNTIFS(Actions!$B$2:$B$501,A86,Actions!$J$2:$J$501,"Overdue")&gt;0,"Overdue",IF(COUNTIFS(Actions!$B$2:$B$501,A86,Actions!$J$2:$J$501,"Open")&gt;0,"Open",IF(COUNTIFS(Actions!$B$2:$B$501,A86,Actions!$J$2:$J$501,"Closed, not verified")&gt;0,"Closed, not verified","Closed and verified"))))))</f>
        <v/>
      </c>
      <c r="L86" s="17">
        <f>IF(A86="","",COUNTIF(Actions!$B$2:$B$501,A86))</f>
        <v/>
      </c>
      <c r="M86" s="17">
        <f>IF(A86="","",IF(AND(J86&lt;&gt;"",K86&lt;&gt;"Not yet logged"),"Yes",""))</f>
        <v/>
      </c>
      <c r="N86" s="17">
        <f>IF(A86="","",IF(H86="","Add a rating",IF(L86=0,"Add a corrective action",IF(COUNTIFS(Actions!$B$2:$B$501,A86,Actions!$L$2:$L$501,"&lt;&gt;OK")&gt;0,"Fix the action record","OK"))))</f>
        <v/>
      </c>
      <c r="O86" s="17">
        <f>IF(A86="","",IFERROR(INDEX(Inspections!$B$2:$B$201,MATCH(B86,Inspections!$A$2:$A$201,0)),""))</f>
        <v/>
      </c>
      <c r="P86" s="17">
        <f>IF(A86="","",IF(OR('Start here'!$B$5="",O86='Start here'!$B$5),1,0))</f>
        <v/>
      </c>
    </row>
    <row r="87">
      <c r="A87" s="14" t="n"/>
      <c r="B87" s="14" t="n"/>
      <c r="C87" s="16" t="n"/>
      <c r="D87" s="14" t="n"/>
      <c r="E87" s="14" t="n"/>
      <c r="F87" s="14" t="n"/>
      <c r="G87" s="14" t="n"/>
      <c r="H87" s="14" t="n"/>
      <c r="I87" s="14" t="n"/>
      <c r="J87" s="14" t="n"/>
      <c r="K87" s="17">
        <f>IF(A87="","",IF(AND(C87&lt;&gt;"",C87&gt;'Start here'!$B$4),"Not yet logged",IF(L87=0,"No action recorded",IF(COUNTIFS(Actions!$B$2:$B$501,A87,Actions!$J$2:$J$501,"Overdue")&gt;0,"Overdue",IF(COUNTIFS(Actions!$B$2:$B$501,A87,Actions!$J$2:$J$501,"Open")&gt;0,"Open",IF(COUNTIFS(Actions!$B$2:$B$501,A87,Actions!$J$2:$J$501,"Closed, not verified")&gt;0,"Closed, not verified","Closed and verified"))))))</f>
        <v/>
      </c>
      <c r="L87" s="17">
        <f>IF(A87="","",COUNTIF(Actions!$B$2:$B$501,A87))</f>
        <v/>
      </c>
      <c r="M87" s="17">
        <f>IF(A87="","",IF(AND(J87&lt;&gt;"",K87&lt;&gt;"Not yet logged"),"Yes",""))</f>
        <v/>
      </c>
      <c r="N87" s="17">
        <f>IF(A87="","",IF(H87="","Add a rating",IF(L87=0,"Add a corrective action",IF(COUNTIFS(Actions!$B$2:$B$501,A87,Actions!$L$2:$L$501,"&lt;&gt;OK")&gt;0,"Fix the action record","OK"))))</f>
        <v/>
      </c>
      <c r="O87" s="17">
        <f>IF(A87="","",IFERROR(INDEX(Inspections!$B$2:$B$201,MATCH(B87,Inspections!$A$2:$A$201,0)),""))</f>
        <v/>
      </c>
      <c r="P87" s="17">
        <f>IF(A87="","",IF(OR('Start here'!$B$5="",O87='Start here'!$B$5),1,0))</f>
        <v/>
      </c>
    </row>
    <row r="88">
      <c r="A88" s="14" t="n"/>
      <c r="B88" s="14" t="n"/>
      <c r="C88" s="16" t="n"/>
      <c r="D88" s="14" t="n"/>
      <c r="E88" s="14" t="n"/>
      <c r="F88" s="14" t="n"/>
      <c r="G88" s="14" t="n"/>
      <c r="H88" s="14" t="n"/>
      <c r="I88" s="14" t="n"/>
      <c r="J88" s="14" t="n"/>
      <c r="K88" s="17">
        <f>IF(A88="","",IF(AND(C88&lt;&gt;"",C88&gt;'Start here'!$B$4),"Not yet logged",IF(L88=0,"No action recorded",IF(COUNTIFS(Actions!$B$2:$B$501,A88,Actions!$J$2:$J$501,"Overdue")&gt;0,"Overdue",IF(COUNTIFS(Actions!$B$2:$B$501,A88,Actions!$J$2:$J$501,"Open")&gt;0,"Open",IF(COUNTIFS(Actions!$B$2:$B$501,A88,Actions!$J$2:$J$501,"Closed, not verified")&gt;0,"Closed, not verified","Closed and verified"))))))</f>
        <v/>
      </c>
      <c r="L88" s="17">
        <f>IF(A88="","",COUNTIF(Actions!$B$2:$B$501,A88))</f>
        <v/>
      </c>
      <c r="M88" s="17">
        <f>IF(A88="","",IF(AND(J88&lt;&gt;"",K88&lt;&gt;"Not yet logged"),"Yes",""))</f>
        <v/>
      </c>
      <c r="N88" s="17">
        <f>IF(A88="","",IF(H88="","Add a rating",IF(L88=0,"Add a corrective action",IF(COUNTIFS(Actions!$B$2:$B$501,A88,Actions!$L$2:$L$501,"&lt;&gt;OK")&gt;0,"Fix the action record","OK"))))</f>
        <v/>
      </c>
      <c r="O88" s="17">
        <f>IF(A88="","",IFERROR(INDEX(Inspections!$B$2:$B$201,MATCH(B88,Inspections!$A$2:$A$201,0)),""))</f>
        <v/>
      </c>
      <c r="P88" s="17">
        <f>IF(A88="","",IF(OR('Start here'!$B$5="",O88='Start here'!$B$5),1,0))</f>
        <v/>
      </c>
    </row>
    <row r="89">
      <c r="A89" s="14" t="n"/>
      <c r="B89" s="14" t="n"/>
      <c r="C89" s="16" t="n"/>
      <c r="D89" s="14" t="n"/>
      <c r="E89" s="14" t="n"/>
      <c r="F89" s="14" t="n"/>
      <c r="G89" s="14" t="n"/>
      <c r="H89" s="14" t="n"/>
      <c r="I89" s="14" t="n"/>
      <c r="J89" s="14" t="n"/>
      <c r="K89" s="17">
        <f>IF(A89="","",IF(AND(C89&lt;&gt;"",C89&gt;'Start here'!$B$4),"Not yet logged",IF(L89=0,"No action recorded",IF(COUNTIFS(Actions!$B$2:$B$501,A89,Actions!$J$2:$J$501,"Overdue")&gt;0,"Overdue",IF(COUNTIFS(Actions!$B$2:$B$501,A89,Actions!$J$2:$J$501,"Open")&gt;0,"Open",IF(COUNTIFS(Actions!$B$2:$B$501,A89,Actions!$J$2:$J$501,"Closed, not verified")&gt;0,"Closed, not verified","Closed and verified"))))))</f>
        <v/>
      </c>
      <c r="L89" s="17">
        <f>IF(A89="","",COUNTIF(Actions!$B$2:$B$501,A89))</f>
        <v/>
      </c>
      <c r="M89" s="17">
        <f>IF(A89="","",IF(AND(J89&lt;&gt;"",K89&lt;&gt;"Not yet logged"),"Yes",""))</f>
        <v/>
      </c>
      <c r="N89" s="17">
        <f>IF(A89="","",IF(H89="","Add a rating",IF(L89=0,"Add a corrective action",IF(COUNTIFS(Actions!$B$2:$B$501,A89,Actions!$L$2:$L$501,"&lt;&gt;OK")&gt;0,"Fix the action record","OK"))))</f>
        <v/>
      </c>
      <c r="O89" s="17">
        <f>IF(A89="","",IFERROR(INDEX(Inspections!$B$2:$B$201,MATCH(B89,Inspections!$A$2:$A$201,0)),""))</f>
        <v/>
      </c>
      <c r="P89" s="17">
        <f>IF(A89="","",IF(OR('Start here'!$B$5="",O89='Start here'!$B$5),1,0))</f>
        <v/>
      </c>
    </row>
    <row r="90">
      <c r="A90" s="14" t="n"/>
      <c r="B90" s="14" t="n"/>
      <c r="C90" s="16" t="n"/>
      <c r="D90" s="14" t="n"/>
      <c r="E90" s="14" t="n"/>
      <c r="F90" s="14" t="n"/>
      <c r="G90" s="14" t="n"/>
      <c r="H90" s="14" t="n"/>
      <c r="I90" s="14" t="n"/>
      <c r="J90" s="14" t="n"/>
      <c r="K90" s="17">
        <f>IF(A90="","",IF(AND(C90&lt;&gt;"",C90&gt;'Start here'!$B$4),"Not yet logged",IF(L90=0,"No action recorded",IF(COUNTIFS(Actions!$B$2:$B$501,A90,Actions!$J$2:$J$501,"Overdue")&gt;0,"Overdue",IF(COUNTIFS(Actions!$B$2:$B$501,A90,Actions!$J$2:$J$501,"Open")&gt;0,"Open",IF(COUNTIFS(Actions!$B$2:$B$501,A90,Actions!$J$2:$J$501,"Closed, not verified")&gt;0,"Closed, not verified","Closed and verified"))))))</f>
        <v/>
      </c>
      <c r="L90" s="17">
        <f>IF(A90="","",COUNTIF(Actions!$B$2:$B$501,A90))</f>
        <v/>
      </c>
      <c r="M90" s="17">
        <f>IF(A90="","",IF(AND(J90&lt;&gt;"",K90&lt;&gt;"Not yet logged"),"Yes",""))</f>
        <v/>
      </c>
      <c r="N90" s="17">
        <f>IF(A90="","",IF(H90="","Add a rating",IF(L90=0,"Add a corrective action",IF(COUNTIFS(Actions!$B$2:$B$501,A90,Actions!$L$2:$L$501,"&lt;&gt;OK")&gt;0,"Fix the action record","OK"))))</f>
        <v/>
      </c>
      <c r="O90" s="17">
        <f>IF(A90="","",IFERROR(INDEX(Inspections!$B$2:$B$201,MATCH(B90,Inspections!$A$2:$A$201,0)),""))</f>
        <v/>
      </c>
      <c r="P90" s="17">
        <f>IF(A90="","",IF(OR('Start here'!$B$5="",O90='Start here'!$B$5),1,0))</f>
        <v/>
      </c>
    </row>
    <row r="91">
      <c r="A91" s="14" t="n"/>
      <c r="B91" s="14" t="n"/>
      <c r="C91" s="16" t="n"/>
      <c r="D91" s="14" t="n"/>
      <c r="E91" s="14" t="n"/>
      <c r="F91" s="14" t="n"/>
      <c r="G91" s="14" t="n"/>
      <c r="H91" s="14" t="n"/>
      <c r="I91" s="14" t="n"/>
      <c r="J91" s="14" t="n"/>
      <c r="K91" s="17">
        <f>IF(A91="","",IF(AND(C91&lt;&gt;"",C91&gt;'Start here'!$B$4),"Not yet logged",IF(L91=0,"No action recorded",IF(COUNTIFS(Actions!$B$2:$B$501,A91,Actions!$J$2:$J$501,"Overdue")&gt;0,"Overdue",IF(COUNTIFS(Actions!$B$2:$B$501,A91,Actions!$J$2:$J$501,"Open")&gt;0,"Open",IF(COUNTIFS(Actions!$B$2:$B$501,A91,Actions!$J$2:$J$501,"Closed, not verified")&gt;0,"Closed, not verified","Closed and verified"))))))</f>
        <v/>
      </c>
      <c r="L91" s="17">
        <f>IF(A91="","",COUNTIF(Actions!$B$2:$B$501,A91))</f>
        <v/>
      </c>
      <c r="M91" s="17">
        <f>IF(A91="","",IF(AND(J91&lt;&gt;"",K91&lt;&gt;"Not yet logged"),"Yes",""))</f>
        <v/>
      </c>
      <c r="N91" s="17">
        <f>IF(A91="","",IF(H91="","Add a rating",IF(L91=0,"Add a corrective action",IF(COUNTIFS(Actions!$B$2:$B$501,A91,Actions!$L$2:$L$501,"&lt;&gt;OK")&gt;0,"Fix the action record","OK"))))</f>
        <v/>
      </c>
      <c r="O91" s="17">
        <f>IF(A91="","",IFERROR(INDEX(Inspections!$B$2:$B$201,MATCH(B91,Inspections!$A$2:$A$201,0)),""))</f>
        <v/>
      </c>
      <c r="P91" s="17">
        <f>IF(A91="","",IF(OR('Start here'!$B$5="",O91='Start here'!$B$5),1,0))</f>
        <v/>
      </c>
    </row>
    <row r="92">
      <c r="A92" s="14" t="n"/>
      <c r="B92" s="14" t="n"/>
      <c r="C92" s="16" t="n"/>
      <c r="D92" s="14" t="n"/>
      <c r="E92" s="14" t="n"/>
      <c r="F92" s="14" t="n"/>
      <c r="G92" s="14" t="n"/>
      <c r="H92" s="14" t="n"/>
      <c r="I92" s="14" t="n"/>
      <c r="J92" s="14" t="n"/>
      <c r="K92" s="17">
        <f>IF(A92="","",IF(AND(C92&lt;&gt;"",C92&gt;'Start here'!$B$4),"Not yet logged",IF(L92=0,"No action recorded",IF(COUNTIFS(Actions!$B$2:$B$501,A92,Actions!$J$2:$J$501,"Overdue")&gt;0,"Overdue",IF(COUNTIFS(Actions!$B$2:$B$501,A92,Actions!$J$2:$J$501,"Open")&gt;0,"Open",IF(COUNTIFS(Actions!$B$2:$B$501,A92,Actions!$J$2:$J$501,"Closed, not verified")&gt;0,"Closed, not verified","Closed and verified"))))))</f>
        <v/>
      </c>
      <c r="L92" s="17">
        <f>IF(A92="","",COUNTIF(Actions!$B$2:$B$501,A92))</f>
        <v/>
      </c>
      <c r="M92" s="17">
        <f>IF(A92="","",IF(AND(J92&lt;&gt;"",K92&lt;&gt;"Not yet logged"),"Yes",""))</f>
        <v/>
      </c>
      <c r="N92" s="17">
        <f>IF(A92="","",IF(H92="","Add a rating",IF(L92=0,"Add a corrective action",IF(COUNTIFS(Actions!$B$2:$B$501,A92,Actions!$L$2:$L$501,"&lt;&gt;OK")&gt;0,"Fix the action record","OK"))))</f>
        <v/>
      </c>
      <c r="O92" s="17">
        <f>IF(A92="","",IFERROR(INDEX(Inspections!$B$2:$B$201,MATCH(B92,Inspections!$A$2:$A$201,0)),""))</f>
        <v/>
      </c>
      <c r="P92" s="17">
        <f>IF(A92="","",IF(OR('Start here'!$B$5="",O92='Start here'!$B$5),1,0))</f>
        <v/>
      </c>
    </row>
    <row r="93">
      <c r="A93" s="14" t="n"/>
      <c r="B93" s="14" t="n"/>
      <c r="C93" s="16" t="n"/>
      <c r="D93" s="14" t="n"/>
      <c r="E93" s="14" t="n"/>
      <c r="F93" s="14" t="n"/>
      <c r="G93" s="14" t="n"/>
      <c r="H93" s="14" t="n"/>
      <c r="I93" s="14" t="n"/>
      <c r="J93" s="14" t="n"/>
      <c r="K93" s="17">
        <f>IF(A93="","",IF(AND(C93&lt;&gt;"",C93&gt;'Start here'!$B$4),"Not yet logged",IF(L93=0,"No action recorded",IF(COUNTIFS(Actions!$B$2:$B$501,A93,Actions!$J$2:$J$501,"Overdue")&gt;0,"Overdue",IF(COUNTIFS(Actions!$B$2:$B$501,A93,Actions!$J$2:$J$501,"Open")&gt;0,"Open",IF(COUNTIFS(Actions!$B$2:$B$501,A93,Actions!$J$2:$J$501,"Closed, not verified")&gt;0,"Closed, not verified","Closed and verified"))))))</f>
        <v/>
      </c>
      <c r="L93" s="17">
        <f>IF(A93="","",COUNTIF(Actions!$B$2:$B$501,A93))</f>
        <v/>
      </c>
      <c r="M93" s="17">
        <f>IF(A93="","",IF(AND(J93&lt;&gt;"",K93&lt;&gt;"Not yet logged"),"Yes",""))</f>
        <v/>
      </c>
      <c r="N93" s="17">
        <f>IF(A93="","",IF(H93="","Add a rating",IF(L93=0,"Add a corrective action",IF(COUNTIFS(Actions!$B$2:$B$501,A93,Actions!$L$2:$L$501,"&lt;&gt;OK")&gt;0,"Fix the action record","OK"))))</f>
        <v/>
      </c>
      <c r="O93" s="17">
        <f>IF(A93="","",IFERROR(INDEX(Inspections!$B$2:$B$201,MATCH(B93,Inspections!$A$2:$A$201,0)),""))</f>
        <v/>
      </c>
      <c r="P93" s="17">
        <f>IF(A93="","",IF(OR('Start here'!$B$5="",O93='Start here'!$B$5),1,0))</f>
        <v/>
      </c>
    </row>
    <row r="94">
      <c r="A94" s="14" t="n"/>
      <c r="B94" s="14" t="n"/>
      <c r="C94" s="16" t="n"/>
      <c r="D94" s="14" t="n"/>
      <c r="E94" s="14" t="n"/>
      <c r="F94" s="14" t="n"/>
      <c r="G94" s="14" t="n"/>
      <c r="H94" s="14" t="n"/>
      <c r="I94" s="14" t="n"/>
      <c r="J94" s="14" t="n"/>
      <c r="K94" s="17">
        <f>IF(A94="","",IF(AND(C94&lt;&gt;"",C94&gt;'Start here'!$B$4),"Not yet logged",IF(L94=0,"No action recorded",IF(COUNTIFS(Actions!$B$2:$B$501,A94,Actions!$J$2:$J$501,"Overdue")&gt;0,"Overdue",IF(COUNTIFS(Actions!$B$2:$B$501,A94,Actions!$J$2:$J$501,"Open")&gt;0,"Open",IF(COUNTIFS(Actions!$B$2:$B$501,A94,Actions!$J$2:$J$501,"Closed, not verified")&gt;0,"Closed, not verified","Closed and verified"))))))</f>
        <v/>
      </c>
      <c r="L94" s="17">
        <f>IF(A94="","",COUNTIF(Actions!$B$2:$B$501,A94))</f>
        <v/>
      </c>
      <c r="M94" s="17">
        <f>IF(A94="","",IF(AND(J94&lt;&gt;"",K94&lt;&gt;"Not yet logged"),"Yes",""))</f>
        <v/>
      </c>
      <c r="N94" s="17">
        <f>IF(A94="","",IF(H94="","Add a rating",IF(L94=0,"Add a corrective action",IF(COUNTIFS(Actions!$B$2:$B$501,A94,Actions!$L$2:$L$501,"&lt;&gt;OK")&gt;0,"Fix the action record","OK"))))</f>
        <v/>
      </c>
      <c r="O94" s="17">
        <f>IF(A94="","",IFERROR(INDEX(Inspections!$B$2:$B$201,MATCH(B94,Inspections!$A$2:$A$201,0)),""))</f>
        <v/>
      </c>
      <c r="P94" s="17">
        <f>IF(A94="","",IF(OR('Start here'!$B$5="",O94='Start here'!$B$5),1,0))</f>
        <v/>
      </c>
    </row>
    <row r="95">
      <c r="A95" s="14" t="n"/>
      <c r="B95" s="14" t="n"/>
      <c r="C95" s="16" t="n"/>
      <c r="D95" s="14" t="n"/>
      <c r="E95" s="14" t="n"/>
      <c r="F95" s="14" t="n"/>
      <c r="G95" s="14" t="n"/>
      <c r="H95" s="14" t="n"/>
      <c r="I95" s="14" t="n"/>
      <c r="J95" s="14" t="n"/>
      <c r="K95" s="17">
        <f>IF(A95="","",IF(AND(C95&lt;&gt;"",C95&gt;'Start here'!$B$4),"Not yet logged",IF(L95=0,"No action recorded",IF(COUNTIFS(Actions!$B$2:$B$501,A95,Actions!$J$2:$J$501,"Overdue")&gt;0,"Overdue",IF(COUNTIFS(Actions!$B$2:$B$501,A95,Actions!$J$2:$J$501,"Open")&gt;0,"Open",IF(COUNTIFS(Actions!$B$2:$B$501,A95,Actions!$J$2:$J$501,"Closed, not verified")&gt;0,"Closed, not verified","Closed and verified"))))))</f>
        <v/>
      </c>
      <c r="L95" s="17">
        <f>IF(A95="","",COUNTIF(Actions!$B$2:$B$501,A95))</f>
        <v/>
      </c>
      <c r="M95" s="17">
        <f>IF(A95="","",IF(AND(J95&lt;&gt;"",K95&lt;&gt;"Not yet logged"),"Yes",""))</f>
        <v/>
      </c>
      <c r="N95" s="17">
        <f>IF(A95="","",IF(H95="","Add a rating",IF(L95=0,"Add a corrective action",IF(COUNTIFS(Actions!$B$2:$B$501,A95,Actions!$L$2:$L$501,"&lt;&gt;OK")&gt;0,"Fix the action record","OK"))))</f>
        <v/>
      </c>
      <c r="O95" s="17">
        <f>IF(A95="","",IFERROR(INDEX(Inspections!$B$2:$B$201,MATCH(B95,Inspections!$A$2:$A$201,0)),""))</f>
        <v/>
      </c>
      <c r="P95" s="17">
        <f>IF(A95="","",IF(OR('Start here'!$B$5="",O95='Start here'!$B$5),1,0))</f>
        <v/>
      </c>
    </row>
    <row r="96">
      <c r="A96" s="14" t="n"/>
      <c r="B96" s="14" t="n"/>
      <c r="C96" s="16" t="n"/>
      <c r="D96" s="14" t="n"/>
      <c r="E96" s="14" t="n"/>
      <c r="F96" s="14" t="n"/>
      <c r="G96" s="14" t="n"/>
      <c r="H96" s="14" t="n"/>
      <c r="I96" s="14" t="n"/>
      <c r="J96" s="14" t="n"/>
      <c r="K96" s="17">
        <f>IF(A96="","",IF(AND(C96&lt;&gt;"",C96&gt;'Start here'!$B$4),"Not yet logged",IF(L96=0,"No action recorded",IF(COUNTIFS(Actions!$B$2:$B$501,A96,Actions!$J$2:$J$501,"Overdue")&gt;0,"Overdue",IF(COUNTIFS(Actions!$B$2:$B$501,A96,Actions!$J$2:$J$501,"Open")&gt;0,"Open",IF(COUNTIFS(Actions!$B$2:$B$501,A96,Actions!$J$2:$J$501,"Closed, not verified")&gt;0,"Closed, not verified","Closed and verified"))))))</f>
        <v/>
      </c>
      <c r="L96" s="17">
        <f>IF(A96="","",COUNTIF(Actions!$B$2:$B$501,A96))</f>
        <v/>
      </c>
      <c r="M96" s="17">
        <f>IF(A96="","",IF(AND(J96&lt;&gt;"",K96&lt;&gt;"Not yet logged"),"Yes",""))</f>
        <v/>
      </c>
      <c r="N96" s="17">
        <f>IF(A96="","",IF(H96="","Add a rating",IF(L96=0,"Add a corrective action",IF(COUNTIFS(Actions!$B$2:$B$501,A96,Actions!$L$2:$L$501,"&lt;&gt;OK")&gt;0,"Fix the action record","OK"))))</f>
        <v/>
      </c>
      <c r="O96" s="17">
        <f>IF(A96="","",IFERROR(INDEX(Inspections!$B$2:$B$201,MATCH(B96,Inspections!$A$2:$A$201,0)),""))</f>
        <v/>
      </c>
      <c r="P96" s="17">
        <f>IF(A96="","",IF(OR('Start here'!$B$5="",O96='Start here'!$B$5),1,0))</f>
        <v/>
      </c>
    </row>
    <row r="97">
      <c r="A97" s="14" t="n"/>
      <c r="B97" s="14" t="n"/>
      <c r="C97" s="16" t="n"/>
      <c r="D97" s="14" t="n"/>
      <c r="E97" s="14" t="n"/>
      <c r="F97" s="14" t="n"/>
      <c r="G97" s="14" t="n"/>
      <c r="H97" s="14" t="n"/>
      <c r="I97" s="14" t="n"/>
      <c r="J97" s="14" t="n"/>
      <c r="K97" s="17">
        <f>IF(A97="","",IF(AND(C97&lt;&gt;"",C97&gt;'Start here'!$B$4),"Not yet logged",IF(L97=0,"No action recorded",IF(COUNTIFS(Actions!$B$2:$B$501,A97,Actions!$J$2:$J$501,"Overdue")&gt;0,"Overdue",IF(COUNTIFS(Actions!$B$2:$B$501,A97,Actions!$J$2:$J$501,"Open")&gt;0,"Open",IF(COUNTIFS(Actions!$B$2:$B$501,A97,Actions!$J$2:$J$501,"Closed, not verified")&gt;0,"Closed, not verified","Closed and verified"))))))</f>
        <v/>
      </c>
      <c r="L97" s="17">
        <f>IF(A97="","",COUNTIF(Actions!$B$2:$B$501,A97))</f>
        <v/>
      </c>
      <c r="M97" s="17">
        <f>IF(A97="","",IF(AND(J97&lt;&gt;"",K97&lt;&gt;"Not yet logged"),"Yes",""))</f>
        <v/>
      </c>
      <c r="N97" s="17">
        <f>IF(A97="","",IF(H97="","Add a rating",IF(L97=0,"Add a corrective action",IF(COUNTIFS(Actions!$B$2:$B$501,A97,Actions!$L$2:$L$501,"&lt;&gt;OK")&gt;0,"Fix the action record","OK"))))</f>
        <v/>
      </c>
      <c r="O97" s="17">
        <f>IF(A97="","",IFERROR(INDEX(Inspections!$B$2:$B$201,MATCH(B97,Inspections!$A$2:$A$201,0)),""))</f>
        <v/>
      </c>
      <c r="P97" s="17">
        <f>IF(A97="","",IF(OR('Start here'!$B$5="",O97='Start here'!$B$5),1,0))</f>
        <v/>
      </c>
    </row>
    <row r="98">
      <c r="A98" s="14" t="n"/>
      <c r="B98" s="14" t="n"/>
      <c r="C98" s="16" t="n"/>
      <c r="D98" s="14" t="n"/>
      <c r="E98" s="14" t="n"/>
      <c r="F98" s="14" t="n"/>
      <c r="G98" s="14" t="n"/>
      <c r="H98" s="14" t="n"/>
      <c r="I98" s="14" t="n"/>
      <c r="J98" s="14" t="n"/>
      <c r="K98" s="17">
        <f>IF(A98="","",IF(AND(C98&lt;&gt;"",C98&gt;'Start here'!$B$4),"Not yet logged",IF(L98=0,"No action recorded",IF(COUNTIFS(Actions!$B$2:$B$501,A98,Actions!$J$2:$J$501,"Overdue")&gt;0,"Overdue",IF(COUNTIFS(Actions!$B$2:$B$501,A98,Actions!$J$2:$J$501,"Open")&gt;0,"Open",IF(COUNTIFS(Actions!$B$2:$B$501,A98,Actions!$J$2:$J$501,"Closed, not verified")&gt;0,"Closed, not verified","Closed and verified"))))))</f>
        <v/>
      </c>
      <c r="L98" s="17">
        <f>IF(A98="","",COUNTIF(Actions!$B$2:$B$501,A98))</f>
        <v/>
      </c>
      <c r="M98" s="17">
        <f>IF(A98="","",IF(AND(J98&lt;&gt;"",K98&lt;&gt;"Not yet logged"),"Yes",""))</f>
        <v/>
      </c>
      <c r="N98" s="17">
        <f>IF(A98="","",IF(H98="","Add a rating",IF(L98=0,"Add a corrective action",IF(COUNTIFS(Actions!$B$2:$B$501,A98,Actions!$L$2:$L$501,"&lt;&gt;OK")&gt;0,"Fix the action record","OK"))))</f>
        <v/>
      </c>
      <c r="O98" s="17">
        <f>IF(A98="","",IFERROR(INDEX(Inspections!$B$2:$B$201,MATCH(B98,Inspections!$A$2:$A$201,0)),""))</f>
        <v/>
      </c>
      <c r="P98" s="17">
        <f>IF(A98="","",IF(OR('Start here'!$B$5="",O98='Start here'!$B$5),1,0))</f>
        <v/>
      </c>
    </row>
    <row r="99">
      <c r="A99" s="14" t="n"/>
      <c r="B99" s="14" t="n"/>
      <c r="C99" s="16" t="n"/>
      <c r="D99" s="14" t="n"/>
      <c r="E99" s="14" t="n"/>
      <c r="F99" s="14" t="n"/>
      <c r="G99" s="14" t="n"/>
      <c r="H99" s="14" t="n"/>
      <c r="I99" s="14" t="n"/>
      <c r="J99" s="14" t="n"/>
      <c r="K99" s="17">
        <f>IF(A99="","",IF(AND(C99&lt;&gt;"",C99&gt;'Start here'!$B$4),"Not yet logged",IF(L99=0,"No action recorded",IF(COUNTIFS(Actions!$B$2:$B$501,A99,Actions!$J$2:$J$501,"Overdue")&gt;0,"Overdue",IF(COUNTIFS(Actions!$B$2:$B$501,A99,Actions!$J$2:$J$501,"Open")&gt;0,"Open",IF(COUNTIFS(Actions!$B$2:$B$501,A99,Actions!$J$2:$J$501,"Closed, not verified")&gt;0,"Closed, not verified","Closed and verified"))))))</f>
        <v/>
      </c>
      <c r="L99" s="17">
        <f>IF(A99="","",COUNTIF(Actions!$B$2:$B$501,A99))</f>
        <v/>
      </c>
      <c r="M99" s="17">
        <f>IF(A99="","",IF(AND(J99&lt;&gt;"",K99&lt;&gt;"Not yet logged"),"Yes",""))</f>
        <v/>
      </c>
      <c r="N99" s="17">
        <f>IF(A99="","",IF(H99="","Add a rating",IF(L99=0,"Add a corrective action",IF(COUNTIFS(Actions!$B$2:$B$501,A99,Actions!$L$2:$L$501,"&lt;&gt;OK")&gt;0,"Fix the action record","OK"))))</f>
        <v/>
      </c>
      <c r="O99" s="17">
        <f>IF(A99="","",IFERROR(INDEX(Inspections!$B$2:$B$201,MATCH(B99,Inspections!$A$2:$A$201,0)),""))</f>
        <v/>
      </c>
      <c r="P99" s="17">
        <f>IF(A99="","",IF(OR('Start here'!$B$5="",O99='Start here'!$B$5),1,0))</f>
        <v/>
      </c>
    </row>
    <row r="100">
      <c r="A100" s="14" t="n"/>
      <c r="B100" s="14" t="n"/>
      <c r="C100" s="16" t="n"/>
      <c r="D100" s="14" t="n"/>
      <c r="E100" s="14" t="n"/>
      <c r="F100" s="14" t="n"/>
      <c r="G100" s="14" t="n"/>
      <c r="H100" s="14" t="n"/>
      <c r="I100" s="14" t="n"/>
      <c r="J100" s="14" t="n"/>
      <c r="K100" s="17">
        <f>IF(A100="","",IF(AND(C100&lt;&gt;"",C100&gt;'Start here'!$B$4),"Not yet logged",IF(L100=0,"No action recorded",IF(COUNTIFS(Actions!$B$2:$B$501,A100,Actions!$J$2:$J$501,"Overdue")&gt;0,"Overdue",IF(COUNTIFS(Actions!$B$2:$B$501,A100,Actions!$J$2:$J$501,"Open")&gt;0,"Open",IF(COUNTIFS(Actions!$B$2:$B$501,A100,Actions!$J$2:$J$501,"Closed, not verified")&gt;0,"Closed, not verified","Closed and verified"))))))</f>
        <v/>
      </c>
      <c r="L100" s="17">
        <f>IF(A100="","",COUNTIF(Actions!$B$2:$B$501,A100))</f>
        <v/>
      </c>
      <c r="M100" s="17">
        <f>IF(A100="","",IF(AND(J100&lt;&gt;"",K100&lt;&gt;"Not yet logged"),"Yes",""))</f>
        <v/>
      </c>
      <c r="N100" s="17">
        <f>IF(A100="","",IF(H100="","Add a rating",IF(L100=0,"Add a corrective action",IF(COUNTIFS(Actions!$B$2:$B$501,A100,Actions!$L$2:$L$501,"&lt;&gt;OK")&gt;0,"Fix the action record","OK"))))</f>
        <v/>
      </c>
      <c r="O100" s="17">
        <f>IF(A100="","",IFERROR(INDEX(Inspections!$B$2:$B$201,MATCH(B100,Inspections!$A$2:$A$201,0)),""))</f>
        <v/>
      </c>
      <c r="P100" s="17">
        <f>IF(A100="","",IF(OR('Start here'!$B$5="",O100='Start here'!$B$5),1,0))</f>
        <v/>
      </c>
    </row>
    <row r="101">
      <c r="A101" s="14" t="n"/>
      <c r="B101" s="14" t="n"/>
      <c r="C101" s="16" t="n"/>
      <c r="D101" s="14" t="n"/>
      <c r="E101" s="14" t="n"/>
      <c r="F101" s="14" t="n"/>
      <c r="G101" s="14" t="n"/>
      <c r="H101" s="14" t="n"/>
      <c r="I101" s="14" t="n"/>
      <c r="J101" s="14" t="n"/>
      <c r="K101" s="17">
        <f>IF(A101="","",IF(AND(C101&lt;&gt;"",C101&gt;'Start here'!$B$4),"Not yet logged",IF(L101=0,"No action recorded",IF(COUNTIFS(Actions!$B$2:$B$501,A101,Actions!$J$2:$J$501,"Overdue")&gt;0,"Overdue",IF(COUNTIFS(Actions!$B$2:$B$501,A101,Actions!$J$2:$J$501,"Open")&gt;0,"Open",IF(COUNTIFS(Actions!$B$2:$B$501,A101,Actions!$J$2:$J$501,"Closed, not verified")&gt;0,"Closed, not verified","Closed and verified"))))))</f>
        <v/>
      </c>
      <c r="L101" s="17">
        <f>IF(A101="","",COUNTIF(Actions!$B$2:$B$501,A101))</f>
        <v/>
      </c>
      <c r="M101" s="17">
        <f>IF(A101="","",IF(AND(J101&lt;&gt;"",K101&lt;&gt;"Not yet logged"),"Yes",""))</f>
        <v/>
      </c>
      <c r="N101" s="17">
        <f>IF(A101="","",IF(H101="","Add a rating",IF(L101=0,"Add a corrective action",IF(COUNTIFS(Actions!$B$2:$B$501,A101,Actions!$L$2:$L$501,"&lt;&gt;OK")&gt;0,"Fix the action record","OK"))))</f>
        <v/>
      </c>
      <c r="O101" s="17">
        <f>IF(A101="","",IFERROR(INDEX(Inspections!$B$2:$B$201,MATCH(B101,Inspections!$A$2:$A$201,0)),""))</f>
        <v/>
      </c>
      <c r="P101" s="17">
        <f>IF(A101="","",IF(OR('Start here'!$B$5="",O101='Start here'!$B$5),1,0))</f>
        <v/>
      </c>
    </row>
    <row r="102">
      <c r="A102" s="14" t="n"/>
      <c r="B102" s="14" t="n"/>
      <c r="C102" s="16" t="n"/>
      <c r="D102" s="14" t="n"/>
      <c r="E102" s="14" t="n"/>
      <c r="F102" s="14" t="n"/>
      <c r="G102" s="14" t="n"/>
      <c r="H102" s="14" t="n"/>
      <c r="I102" s="14" t="n"/>
      <c r="J102" s="14" t="n"/>
      <c r="K102" s="17">
        <f>IF(A102="","",IF(AND(C102&lt;&gt;"",C102&gt;'Start here'!$B$4),"Not yet logged",IF(L102=0,"No action recorded",IF(COUNTIFS(Actions!$B$2:$B$501,A102,Actions!$J$2:$J$501,"Overdue")&gt;0,"Overdue",IF(COUNTIFS(Actions!$B$2:$B$501,A102,Actions!$J$2:$J$501,"Open")&gt;0,"Open",IF(COUNTIFS(Actions!$B$2:$B$501,A102,Actions!$J$2:$J$501,"Closed, not verified")&gt;0,"Closed, not verified","Closed and verified"))))))</f>
        <v/>
      </c>
      <c r="L102" s="17">
        <f>IF(A102="","",COUNTIF(Actions!$B$2:$B$501,A102))</f>
        <v/>
      </c>
      <c r="M102" s="17">
        <f>IF(A102="","",IF(AND(J102&lt;&gt;"",K102&lt;&gt;"Not yet logged"),"Yes",""))</f>
        <v/>
      </c>
      <c r="N102" s="17">
        <f>IF(A102="","",IF(H102="","Add a rating",IF(L102=0,"Add a corrective action",IF(COUNTIFS(Actions!$B$2:$B$501,A102,Actions!$L$2:$L$501,"&lt;&gt;OK")&gt;0,"Fix the action record","OK"))))</f>
        <v/>
      </c>
      <c r="O102" s="17">
        <f>IF(A102="","",IFERROR(INDEX(Inspections!$B$2:$B$201,MATCH(B102,Inspections!$A$2:$A$201,0)),""))</f>
        <v/>
      </c>
      <c r="P102" s="17">
        <f>IF(A102="","",IF(OR('Start here'!$B$5="",O102='Start here'!$B$5),1,0))</f>
        <v/>
      </c>
    </row>
    <row r="103">
      <c r="A103" s="14" t="n"/>
      <c r="B103" s="14" t="n"/>
      <c r="C103" s="16" t="n"/>
      <c r="D103" s="14" t="n"/>
      <c r="E103" s="14" t="n"/>
      <c r="F103" s="14" t="n"/>
      <c r="G103" s="14" t="n"/>
      <c r="H103" s="14" t="n"/>
      <c r="I103" s="14" t="n"/>
      <c r="J103" s="14" t="n"/>
      <c r="K103" s="17">
        <f>IF(A103="","",IF(AND(C103&lt;&gt;"",C103&gt;'Start here'!$B$4),"Not yet logged",IF(L103=0,"No action recorded",IF(COUNTIFS(Actions!$B$2:$B$501,A103,Actions!$J$2:$J$501,"Overdue")&gt;0,"Overdue",IF(COUNTIFS(Actions!$B$2:$B$501,A103,Actions!$J$2:$J$501,"Open")&gt;0,"Open",IF(COUNTIFS(Actions!$B$2:$B$501,A103,Actions!$J$2:$J$501,"Closed, not verified")&gt;0,"Closed, not verified","Closed and verified"))))))</f>
        <v/>
      </c>
      <c r="L103" s="17">
        <f>IF(A103="","",COUNTIF(Actions!$B$2:$B$501,A103))</f>
        <v/>
      </c>
      <c r="M103" s="17">
        <f>IF(A103="","",IF(AND(J103&lt;&gt;"",K103&lt;&gt;"Not yet logged"),"Yes",""))</f>
        <v/>
      </c>
      <c r="N103" s="17">
        <f>IF(A103="","",IF(H103="","Add a rating",IF(L103=0,"Add a corrective action",IF(COUNTIFS(Actions!$B$2:$B$501,A103,Actions!$L$2:$L$501,"&lt;&gt;OK")&gt;0,"Fix the action record","OK"))))</f>
        <v/>
      </c>
      <c r="O103" s="17">
        <f>IF(A103="","",IFERROR(INDEX(Inspections!$B$2:$B$201,MATCH(B103,Inspections!$A$2:$A$201,0)),""))</f>
        <v/>
      </c>
      <c r="P103" s="17">
        <f>IF(A103="","",IF(OR('Start here'!$B$5="",O103='Start here'!$B$5),1,0))</f>
        <v/>
      </c>
    </row>
    <row r="104">
      <c r="A104" s="14" t="n"/>
      <c r="B104" s="14" t="n"/>
      <c r="C104" s="16" t="n"/>
      <c r="D104" s="14" t="n"/>
      <c r="E104" s="14" t="n"/>
      <c r="F104" s="14" t="n"/>
      <c r="G104" s="14" t="n"/>
      <c r="H104" s="14" t="n"/>
      <c r="I104" s="14" t="n"/>
      <c r="J104" s="14" t="n"/>
      <c r="K104" s="17">
        <f>IF(A104="","",IF(AND(C104&lt;&gt;"",C104&gt;'Start here'!$B$4),"Not yet logged",IF(L104=0,"No action recorded",IF(COUNTIFS(Actions!$B$2:$B$501,A104,Actions!$J$2:$J$501,"Overdue")&gt;0,"Overdue",IF(COUNTIFS(Actions!$B$2:$B$501,A104,Actions!$J$2:$J$501,"Open")&gt;0,"Open",IF(COUNTIFS(Actions!$B$2:$B$501,A104,Actions!$J$2:$J$501,"Closed, not verified")&gt;0,"Closed, not verified","Closed and verified"))))))</f>
        <v/>
      </c>
      <c r="L104" s="17">
        <f>IF(A104="","",COUNTIF(Actions!$B$2:$B$501,A104))</f>
        <v/>
      </c>
      <c r="M104" s="17">
        <f>IF(A104="","",IF(AND(J104&lt;&gt;"",K104&lt;&gt;"Not yet logged"),"Yes",""))</f>
        <v/>
      </c>
      <c r="N104" s="17">
        <f>IF(A104="","",IF(H104="","Add a rating",IF(L104=0,"Add a corrective action",IF(COUNTIFS(Actions!$B$2:$B$501,A104,Actions!$L$2:$L$501,"&lt;&gt;OK")&gt;0,"Fix the action record","OK"))))</f>
        <v/>
      </c>
      <c r="O104" s="17">
        <f>IF(A104="","",IFERROR(INDEX(Inspections!$B$2:$B$201,MATCH(B104,Inspections!$A$2:$A$201,0)),""))</f>
        <v/>
      </c>
      <c r="P104" s="17">
        <f>IF(A104="","",IF(OR('Start here'!$B$5="",O104='Start here'!$B$5),1,0))</f>
        <v/>
      </c>
    </row>
    <row r="105">
      <c r="A105" s="14" t="n"/>
      <c r="B105" s="14" t="n"/>
      <c r="C105" s="16" t="n"/>
      <c r="D105" s="14" t="n"/>
      <c r="E105" s="14" t="n"/>
      <c r="F105" s="14" t="n"/>
      <c r="G105" s="14" t="n"/>
      <c r="H105" s="14" t="n"/>
      <c r="I105" s="14" t="n"/>
      <c r="J105" s="14" t="n"/>
      <c r="K105" s="17">
        <f>IF(A105="","",IF(AND(C105&lt;&gt;"",C105&gt;'Start here'!$B$4),"Not yet logged",IF(L105=0,"No action recorded",IF(COUNTIFS(Actions!$B$2:$B$501,A105,Actions!$J$2:$J$501,"Overdue")&gt;0,"Overdue",IF(COUNTIFS(Actions!$B$2:$B$501,A105,Actions!$J$2:$J$501,"Open")&gt;0,"Open",IF(COUNTIFS(Actions!$B$2:$B$501,A105,Actions!$J$2:$J$501,"Closed, not verified")&gt;0,"Closed, not verified","Closed and verified"))))))</f>
        <v/>
      </c>
      <c r="L105" s="17">
        <f>IF(A105="","",COUNTIF(Actions!$B$2:$B$501,A105))</f>
        <v/>
      </c>
      <c r="M105" s="17">
        <f>IF(A105="","",IF(AND(J105&lt;&gt;"",K105&lt;&gt;"Not yet logged"),"Yes",""))</f>
        <v/>
      </c>
      <c r="N105" s="17">
        <f>IF(A105="","",IF(H105="","Add a rating",IF(L105=0,"Add a corrective action",IF(COUNTIFS(Actions!$B$2:$B$501,A105,Actions!$L$2:$L$501,"&lt;&gt;OK")&gt;0,"Fix the action record","OK"))))</f>
        <v/>
      </c>
      <c r="O105" s="17">
        <f>IF(A105="","",IFERROR(INDEX(Inspections!$B$2:$B$201,MATCH(B105,Inspections!$A$2:$A$201,0)),""))</f>
        <v/>
      </c>
      <c r="P105" s="17">
        <f>IF(A105="","",IF(OR('Start here'!$B$5="",O105='Start here'!$B$5),1,0))</f>
        <v/>
      </c>
    </row>
    <row r="106">
      <c r="A106" s="14" t="n"/>
      <c r="B106" s="14" t="n"/>
      <c r="C106" s="16" t="n"/>
      <c r="D106" s="14" t="n"/>
      <c r="E106" s="14" t="n"/>
      <c r="F106" s="14" t="n"/>
      <c r="G106" s="14" t="n"/>
      <c r="H106" s="14" t="n"/>
      <c r="I106" s="14" t="n"/>
      <c r="J106" s="14" t="n"/>
      <c r="K106" s="17">
        <f>IF(A106="","",IF(AND(C106&lt;&gt;"",C106&gt;'Start here'!$B$4),"Not yet logged",IF(L106=0,"No action recorded",IF(COUNTIFS(Actions!$B$2:$B$501,A106,Actions!$J$2:$J$501,"Overdue")&gt;0,"Overdue",IF(COUNTIFS(Actions!$B$2:$B$501,A106,Actions!$J$2:$J$501,"Open")&gt;0,"Open",IF(COUNTIFS(Actions!$B$2:$B$501,A106,Actions!$J$2:$J$501,"Closed, not verified")&gt;0,"Closed, not verified","Closed and verified"))))))</f>
        <v/>
      </c>
      <c r="L106" s="17">
        <f>IF(A106="","",COUNTIF(Actions!$B$2:$B$501,A106))</f>
        <v/>
      </c>
      <c r="M106" s="17">
        <f>IF(A106="","",IF(AND(J106&lt;&gt;"",K106&lt;&gt;"Not yet logged"),"Yes",""))</f>
        <v/>
      </c>
      <c r="N106" s="17">
        <f>IF(A106="","",IF(H106="","Add a rating",IF(L106=0,"Add a corrective action",IF(COUNTIFS(Actions!$B$2:$B$501,A106,Actions!$L$2:$L$501,"&lt;&gt;OK")&gt;0,"Fix the action record","OK"))))</f>
        <v/>
      </c>
      <c r="O106" s="17">
        <f>IF(A106="","",IFERROR(INDEX(Inspections!$B$2:$B$201,MATCH(B106,Inspections!$A$2:$A$201,0)),""))</f>
        <v/>
      </c>
      <c r="P106" s="17">
        <f>IF(A106="","",IF(OR('Start here'!$B$5="",O106='Start here'!$B$5),1,0))</f>
        <v/>
      </c>
    </row>
    <row r="107">
      <c r="A107" s="14" t="n"/>
      <c r="B107" s="14" t="n"/>
      <c r="C107" s="16" t="n"/>
      <c r="D107" s="14" t="n"/>
      <c r="E107" s="14" t="n"/>
      <c r="F107" s="14" t="n"/>
      <c r="G107" s="14" t="n"/>
      <c r="H107" s="14" t="n"/>
      <c r="I107" s="14" t="n"/>
      <c r="J107" s="14" t="n"/>
      <c r="K107" s="17">
        <f>IF(A107="","",IF(AND(C107&lt;&gt;"",C107&gt;'Start here'!$B$4),"Not yet logged",IF(L107=0,"No action recorded",IF(COUNTIFS(Actions!$B$2:$B$501,A107,Actions!$J$2:$J$501,"Overdue")&gt;0,"Overdue",IF(COUNTIFS(Actions!$B$2:$B$501,A107,Actions!$J$2:$J$501,"Open")&gt;0,"Open",IF(COUNTIFS(Actions!$B$2:$B$501,A107,Actions!$J$2:$J$501,"Closed, not verified")&gt;0,"Closed, not verified","Closed and verified"))))))</f>
        <v/>
      </c>
      <c r="L107" s="17">
        <f>IF(A107="","",COUNTIF(Actions!$B$2:$B$501,A107))</f>
        <v/>
      </c>
      <c r="M107" s="17">
        <f>IF(A107="","",IF(AND(J107&lt;&gt;"",K107&lt;&gt;"Not yet logged"),"Yes",""))</f>
        <v/>
      </c>
      <c r="N107" s="17">
        <f>IF(A107="","",IF(H107="","Add a rating",IF(L107=0,"Add a corrective action",IF(COUNTIFS(Actions!$B$2:$B$501,A107,Actions!$L$2:$L$501,"&lt;&gt;OK")&gt;0,"Fix the action record","OK"))))</f>
        <v/>
      </c>
      <c r="O107" s="17">
        <f>IF(A107="","",IFERROR(INDEX(Inspections!$B$2:$B$201,MATCH(B107,Inspections!$A$2:$A$201,0)),""))</f>
        <v/>
      </c>
      <c r="P107" s="17">
        <f>IF(A107="","",IF(OR('Start here'!$B$5="",O107='Start here'!$B$5),1,0))</f>
        <v/>
      </c>
    </row>
    <row r="108">
      <c r="A108" s="14" t="n"/>
      <c r="B108" s="14" t="n"/>
      <c r="C108" s="16" t="n"/>
      <c r="D108" s="14" t="n"/>
      <c r="E108" s="14" t="n"/>
      <c r="F108" s="14" t="n"/>
      <c r="G108" s="14" t="n"/>
      <c r="H108" s="14" t="n"/>
      <c r="I108" s="14" t="n"/>
      <c r="J108" s="14" t="n"/>
      <c r="K108" s="17">
        <f>IF(A108="","",IF(AND(C108&lt;&gt;"",C108&gt;'Start here'!$B$4),"Not yet logged",IF(L108=0,"No action recorded",IF(COUNTIFS(Actions!$B$2:$B$501,A108,Actions!$J$2:$J$501,"Overdue")&gt;0,"Overdue",IF(COUNTIFS(Actions!$B$2:$B$501,A108,Actions!$J$2:$J$501,"Open")&gt;0,"Open",IF(COUNTIFS(Actions!$B$2:$B$501,A108,Actions!$J$2:$J$501,"Closed, not verified")&gt;0,"Closed, not verified","Closed and verified"))))))</f>
        <v/>
      </c>
      <c r="L108" s="17">
        <f>IF(A108="","",COUNTIF(Actions!$B$2:$B$501,A108))</f>
        <v/>
      </c>
      <c r="M108" s="17">
        <f>IF(A108="","",IF(AND(J108&lt;&gt;"",K108&lt;&gt;"Not yet logged"),"Yes",""))</f>
        <v/>
      </c>
      <c r="N108" s="17">
        <f>IF(A108="","",IF(H108="","Add a rating",IF(L108=0,"Add a corrective action",IF(COUNTIFS(Actions!$B$2:$B$501,A108,Actions!$L$2:$L$501,"&lt;&gt;OK")&gt;0,"Fix the action record","OK"))))</f>
        <v/>
      </c>
      <c r="O108" s="17">
        <f>IF(A108="","",IFERROR(INDEX(Inspections!$B$2:$B$201,MATCH(B108,Inspections!$A$2:$A$201,0)),""))</f>
        <v/>
      </c>
      <c r="P108" s="17">
        <f>IF(A108="","",IF(OR('Start here'!$B$5="",O108='Start here'!$B$5),1,0))</f>
        <v/>
      </c>
    </row>
    <row r="109">
      <c r="A109" s="14" t="n"/>
      <c r="B109" s="14" t="n"/>
      <c r="C109" s="16" t="n"/>
      <c r="D109" s="14" t="n"/>
      <c r="E109" s="14" t="n"/>
      <c r="F109" s="14" t="n"/>
      <c r="G109" s="14" t="n"/>
      <c r="H109" s="14" t="n"/>
      <c r="I109" s="14" t="n"/>
      <c r="J109" s="14" t="n"/>
      <c r="K109" s="17">
        <f>IF(A109="","",IF(AND(C109&lt;&gt;"",C109&gt;'Start here'!$B$4),"Not yet logged",IF(L109=0,"No action recorded",IF(COUNTIFS(Actions!$B$2:$B$501,A109,Actions!$J$2:$J$501,"Overdue")&gt;0,"Overdue",IF(COUNTIFS(Actions!$B$2:$B$501,A109,Actions!$J$2:$J$501,"Open")&gt;0,"Open",IF(COUNTIFS(Actions!$B$2:$B$501,A109,Actions!$J$2:$J$501,"Closed, not verified")&gt;0,"Closed, not verified","Closed and verified"))))))</f>
        <v/>
      </c>
      <c r="L109" s="17">
        <f>IF(A109="","",COUNTIF(Actions!$B$2:$B$501,A109))</f>
        <v/>
      </c>
      <c r="M109" s="17">
        <f>IF(A109="","",IF(AND(J109&lt;&gt;"",K109&lt;&gt;"Not yet logged"),"Yes",""))</f>
        <v/>
      </c>
      <c r="N109" s="17">
        <f>IF(A109="","",IF(H109="","Add a rating",IF(L109=0,"Add a corrective action",IF(COUNTIFS(Actions!$B$2:$B$501,A109,Actions!$L$2:$L$501,"&lt;&gt;OK")&gt;0,"Fix the action record","OK"))))</f>
        <v/>
      </c>
      <c r="O109" s="17">
        <f>IF(A109="","",IFERROR(INDEX(Inspections!$B$2:$B$201,MATCH(B109,Inspections!$A$2:$A$201,0)),""))</f>
        <v/>
      </c>
      <c r="P109" s="17">
        <f>IF(A109="","",IF(OR('Start here'!$B$5="",O109='Start here'!$B$5),1,0))</f>
        <v/>
      </c>
    </row>
    <row r="110">
      <c r="A110" s="14" t="n"/>
      <c r="B110" s="14" t="n"/>
      <c r="C110" s="16" t="n"/>
      <c r="D110" s="14" t="n"/>
      <c r="E110" s="14" t="n"/>
      <c r="F110" s="14" t="n"/>
      <c r="G110" s="14" t="n"/>
      <c r="H110" s="14" t="n"/>
      <c r="I110" s="14" t="n"/>
      <c r="J110" s="14" t="n"/>
      <c r="K110" s="17">
        <f>IF(A110="","",IF(AND(C110&lt;&gt;"",C110&gt;'Start here'!$B$4),"Not yet logged",IF(L110=0,"No action recorded",IF(COUNTIFS(Actions!$B$2:$B$501,A110,Actions!$J$2:$J$501,"Overdue")&gt;0,"Overdue",IF(COUNTIFS(Actions!$B$2:$B$501,A110,Actions!$J$2:$J$501,"Open")&gt;0,"Open",IF(COUNTIFS(Actions!$B$2:$B$501,A110,Actions!$J$2:$J$501,"Closed, not verified")&gt;0,"Closed, not verified","Closed and verified"))))))</f>
        <v/>
      </c>
      <c r="L110" s="17">
        <f>IF(A110="","",COUNTIF(Actions!$B$2:$B$501,A110))</f>
        <v/>
      </c>
      <c r="M110" s="17">
        <f>IF(A110="","",IF(AND(J110&lt;&gt;"",K110&lt;&gt;"Not yet logged"),"Yes",""))</f>
        <v/>
      </c>
      <c r="N110" s="17">
        <f>IF(A110="","",IF(H110="","Add a rating",IF(L110=0,"Add a corrective action",IF(COUNTIFS(Actions!$B$2:$B$501,A110,Actions!$L$2:$L$501,"&lt;&gt;OK")&gt;0,"Fix the action record","OK"))))</f>
        <v/>
      </c>
      <c r="O110" s="17">
        <f>IF(A110="","",IFERROR(INDEX(Inspections!$B$2:$B$201,MATCH(B110,Inspections!$A$2:$A$201,0)),""))</f>
        <v/>
      </c>
      <c r="P110" s="17">
        <f>IF(A110="","",IF(OR('Start here'!$B$5="",O110='Start here'!$B$5),1,0))</f>
        <v/>
      </c>
    </row>
    <row r="111">
      <c r="A111" s="14" t="n"/>
      <c r="B111" s="14" t="n"/>
      <c r="C111" s="16" t="n"/>
      <c r="D111" s="14" t="n"/>
      <c r="E111" s="14" t="n"/>
      <c r="F111" s="14" t="n"/>
      <c r="G111" s="14" t="n"/>
      <c r="H111" s="14" t="n"/>
      <c r="I111" s="14" t="n"/>
      <c r="J111" s="14" t="n"/>
      <c r="K111" s="17">
        <f>IF(A111="","",IF(AND(C111&lt;&gt;"",C111&gt;'Start here'!$B$4),"Not yet logged",IF(L111=0,"No action recorded",IF(COUNTIFS(Actions!$B$2:$B$501,A111,Actions!$J$2:$J$501,"Overdue")&gt;0,"Overdue",IF(COUNTIFS(Actions!$B$2:$B$501,A111,Actions!$J$2:$J$501,"Open")&gt;0,"Open",IF(COUNTIFS(Actions!$B$2:$B$501,A111,Actions!$J$2:$J$501,"Closed, not verified")&gt;0,"Closed, not verified","Closed and verified"))))))</f>
        <v/>
      </c>
      <c r="L111" s="17">
        <f>IF(A111="","",COUNTIF(Actions!$B$2:$B$501,A111))</f>
        <v/>
      </c>
      <c r="M111" s="17">
        <f>IF(A111="","",IF(AND(J111&lt;&gt;"",K111&lt;&gt;"Not yet logged"),"Yes",""))</f>
        <v/>
      </c>
      <c r="N111" s="17">
        <f>IF(A111="","",IF(H111="","Add a rating",IF(L111=0,"Add a corrective action",IF(COUNTIFS(Actions!$B$2:$B$501,A111,Actions!$L$2:$L$501,"&lt;&gt;OK")&gt;0,"Fix the action record","OK"))))</f>
        <v/>
      </c>
      <c r="O111" s="17">
        <f>IF(A111="","",IFERROR(INDEX(Inspections!$B$2:$B$201,MATCH(B111,Inspections!$A$2:$A$201,0)),""))</f>
        <v/>
      </c>
      <c r="P111" s="17">
        <f>IF(A111="","",IF(OR('Start here'!$B$5="",O111='Start here'!$B$5),1,0))</f>
        <v/>
      </c>
    </row>
    <row r="112">
      <c r="A112" s="14" t="n"/>
      <c r="B112" s="14" t="n"/>
      <c r="C112" s="16" t="n"/>
      <c r="D112" s="14" t="n"/>
      <c r="E112" s="14" t="n"/>
      <c r="F112" s="14" t="n"/>
      <c r="G112" s="14" t="n"/>
      <c r="H112" s="14" t="n"/>
      <c r="I112" s="14" t="n"/>
      <c r="J112" s="14" t="n"/>
      <c r="K112" s="17">
        <f>IF(A112="","",IF(AND(C112&lt;&gt;"",C112&gt;'Start here'!$B$4),"Not yet logged",IF(L112=0,"No action recorded",IF(COUNTIFS(Actions!$B$2:$B$501,A112,Actions!$J$2:$J$501,"Overdue")&gt;0,"Overdue",IF(COUNTIFS(Actions!$B$2:$B$501,A112,Actions!$J$2:$J$501,"Open")&gt;0,"Open",IF(COUNTIFS(Actions!$B$2:$B$501,A112,Actions!$J$2:$J$501,"Closed, not verified")&gt;0,"Closed, not verified","Closed and verified"))))))</f>
        <v/>
      </c>
      <c r="L112" s="17">
        <f>IF(A112="","",COUNTIF(Actions!$B$2:$B$501,A112))</f>
        <v/>
      </c>
      <c r="M112" s="17">
        <f>IF(A112="","",IF(AND(J112&lt;&gt;"",K112&lt;&gt;"Not yet logged"),"Yes",""))</f>
        <v/>
      </c>
      <c r="N112" s="17">
        <f>IF(A112="","",IF(H112="","Add a rating",IF(L112=0,"Add a corrective action",IF(COUNTIFS(Actions!$B$2:$B$501,A112,Actions!$L$2:$L$501,"&lt;&gt;OK")&gt;0,"Fix the action record","OK"))))</f>
        <v/>
      </c>
      <c r="O112" s="17">
        <f>IF(A112="","",IFERROR(INDEX(Inspections!$B$2:$B$201,MATCH(B112,Inspections!$A$2:$A$201,0)),""))</f>
        <v/>
      </c>
      <c r="P112" s="17">
        <f>IF(A112="","",IF(OR('Start here'!$B$5="",O112='Start here'!$B$5),1,0))</f>
        <v/>
      </c>
    </row>
    <row r="113">
      <c r="A113" s="14" t="n"/>
      <c r="B113" s="14" t="n"/>
      <c r="C113" s="16" t="n"/>
      <c r="D113" s="14" t="n"/>
      <c r="E113" s="14" t="n"/>
      <c r="F113" s="14" t="n"/>
      <c r="G113" s="14" t="n"/>
      <c r="H113" s="14" t="n"/>
      <c r="I113" s="14" t="n"/>
      <c r="J113" s="14" t="n"/>
      <c r="K113" s="17">
        <f>IF(A113="","",IF(AND(C113&lt;&gt;"",C113&gt;'Start here'!$B$4),"Not yet logged",IF(L113=0,"No action recorded",IF(COUNTIFS(Actions!$B$2:$B$501,A113,Actions!$J$2:$J$501,"Overdue")&gt;0,"Overdue",IF(COUNTIFS(Actions!$B$2:$B$501,A113,Actions!$J$2:$J$501,"Open")&gt;0,"Open",IF(COUNTIFS(Actions!$B$2:$B$501,A113,Actions!$J$2:$J$501,"Closed, not verified")&gt;0,"Closed, not verified","Closed and verified"))))))</f>
        <v/>
      </c>
      <c r="L113" s="17">
        <f>IF(A113="","",COUNTIF(Actions!$B$2:$B$501,A113))</f>
        <v/>
      </c>
      <c r="M113" s="17">
        <f>IF(A113="","",IF(AND(J113&lt;&gt;"",K113&lt;&gt;"Not yet logged"),"Yes",""))</f>
        <v/>
      </c>
      <c r="N113" s="17">
        <f>IF(A113="","",IF(H113="","Add a rating",IF(L113=0,"Add a corrective action",IF(COUNTIFS(Actions!$B$2:$B$501,A113,Actions!$L$2:$L$501,"&lt;&gt;OK")&gt;0,"Fix the action record","OK"))))</f>
        <v/>
      </c>
      <c r="O113" s="17">
        <f>IF(A113="","",IFERROR(INDEX(Inspections!$B$2:$B$201,MATCH(B113,Inspections!$A$2:$A$201,0)),""))</f>
        <v/>
      </c>
      <c r="P113" s="17">
        <f>IF(A113="","",IF(OR('Start here'!$B$5="",O113='Start here'!$B$5),1,0))</f>
        <v/>
      </c>
    </row>
    <row r="114">
      <c r="A114" s="14" t="n"/>
      <c r="B114" s="14" t="n"/>
      <c r="C114" s="16" t="n"/>
      <c r="D114" s="14" t="n"/>
      <c r="E114" s="14" t="n"/>
      <c r="F114" s="14" t="n"/>
      <c r="G114" s="14" t="n"/>
      <c r="H114" s="14" t="n"/>
      <c r="I114" s="14" t="n"/>
      <c r="J114" s="14" t="n"/>
      <c r="K114" s="17">
        <f>IF(A114="","",IF(AND(C114&lt;&gt;"",C114&gt;'Start here'!$B$4),"Not yet logged",IF(L114=0,"No action recorded",IF(COUNTIFS(Actions!$B$2:$B$501,A114,Actions!$J$2:$J$501,"Overdue")&gt;0,"Overdue",IF(COUNTIFS(Actions!$B$2:$B$501,A114,Actions!$J$2:$J$501,"Open")&gt;0,"Open",IF(COUNTIFS(Actions!$B$2:$B$501,A114,Actions!$J$2:$J$501,"Closed, not verified")&gt;0,"Closed, not verified","Closed and verified"))))))</f>
        <v/>
      </c>
      <c r="L114" s="17">
        <f>IF(A114="","",COUNTIF(Actions!$B$2:$B$501,A114))</f>
        <v/>
      </c>
      <c r="M114" s="17">
        <f>IF(A114="","",IF(AND(J114&lt;&gt;"",K114&lt;&gt;"Not yet logged"),"Yes",""))</f>
        <v/>
      </c>
      <c r="N114" s="17">
        <f>IF(A114="","",IF(H114="","Add a rating",IF(L114=0,"Add a corrective action",IF(COUNTIFS(Actions!$B$2:$B$501,A114,Actions!$L$2:$L$501,"&lt;&gt;OK")&gt;0,"Fix the action record","OK"))))</f>
        <v/>
      </c>
      <c r="O114" s="17">
        <f>IF(A114="","",IFERROR(INDEX(Inspections!$B$2:$B$201,MATCH(B114,Inspections!$A$2:$A$201,0)),""))</f>
        <v/>
      </c>
      <c r="P114" s="17">
        <f>IF(A114="","",IF(OR('Start here'!$B$5="",O114='Start here'!$B$5),1,0))</f>
        <v/>
      </c>
    </row>
    <row r="115">
      <c r="A115" s="14" t="n"/>
      <c r="B115" s="14" t="n"/>
      <c r="C115" s="16" t="n"/>
      <c r="D115" s="14" t="n"/>
      <c r="E115" s="14" t="n"/>
      <c r="F115" s="14" t="n"/>
      <c r="G115" s="14" t="n"/>
      <c r="H115" s="14" t="n"/>
      <c r="I115" s="14" t="n"/>
      <c r="J115" s="14" t="n"/>
      <c r="K115" s="17">
        <f>IF(A115="","",IF(AND(C115&lt;&gt;"",C115&gt;'Start here'!$B$4),"Not yet logged",IF(L115=0,"No action recorded",IF(COUNTIFS(Actions!$B$2:$B$501,A115,Actions!$J$2:$J$501,"Overdue")&gt;0,"Overdue",IF(COUNTIFS(Actions!$B$2:$B$501,A115,Actions!$J$2:$J$501,"Open")&gt;0,"Open",IF(COUNTIFS(Actions!$B$2:$B$501,A115,Actions!$J$2:$J$501,"Closed, not verified")&gt;0,"Closed, not verified","Closed and verified"))))))</f>
        <v/>
      </c>
      <c r="L115" s="17">
        <f>IF(A115="","",COUNTIF(Actions!$B$2:$B$501,A115))</f>
        <v/>
      </c>
      <c r="M115" s="17">
        <f>IF(A115="","",IF(AND(J115&lt;&gt;"",K115&lt;&gt;"Not yet logged"),"Yes",""))</f>
        <v/>
      </c>
      <c r="N115" s="17">
        <f>IF(A115="","",IF(H115="","Add a rating",IF(L115=0,"Add a corrective action",IF(COUNTIFS(Actions!$B$2:$B$501,A115,Actions!$L$2:$L$501,"&lt;&gt;OK")&gt;0,"Fix the action record","OK"))))</f>
        <v/>
      </c>
      <c r="O115" s="17">
        <f>IF(A115="","",IFERROR(INDEX(Inspections!$B$2:$B$201,MATCH(B115,Inspections!$A$2:$A$201,0)),""))</f>
        <v/>
      </c>
      <c r="P115" s="17">
        <f>IF(A115="","",IF(OR('Start here'!$B$5="",O115='Start here'!$B$5),1,0))</f>
        <v/>
      </c>
    </row>
    <row r="116">
      <c r="A116" s="14" t="n"/>
      <c r="B116" s="14" t="n"/>
      <c r="C116" s="16" t="n"/>
      <c r="D116" s="14" t="n"/>
      <c r="E116" s="14" t="n"/>
      <c r="F116" s="14" t="n"/>
      <c r="G116" s="14" t="n"/>
      <c r="H116" s="14" t="n"/>
      <c r="I116" s="14" t="n"/>
      <c r="J116" s="14" t="n"/>
      <c r="K116" s="17">
        <f>IF(A116="","",IF(AND(C116&lt;&gt;"",C116&gt;'Start here'!$B$4),"Not yet logged",IF(L116=0,"No action recorded",IF(COUNTIFS(Actions!$B$2:$B$501,A116,Actions!$J$2:$J$501,"Overdue")&gt;0,"Overdue",IF(COUNTIFS(Actions!$B$2:$B$501,A116,Actions!$J$2:$J$501,"Open")&gt;0,"Open",IF(COUNTIFS(Actions!$B$2:$B$501,A116,Actions!$J$2:$J$501,"Closed, not verified")&gt;0,"Closed, not verified","Closed and verified"))))))</f>
        <v/>
      </c>
      <c r="L116" s="17">
        <f>IF(A116="","",COUNTIF(Actions!$B$2:$B$501,A116))</f>
        <v/>
      </c>
      <c r="M116" s="17">
        <f>IF(A116="","",IF(AND(J116&lt;&gt;"",K116&lt;&gt;"Not yet logged"),"Yes",""))</f>
        <v/>
      </c>
      <c r="N116" s="17">
        <f>IF(A116="","",IF(H116="","Add a rating",IF(L116=0,"Add a corrective action",IF(COUNTIFS(Actions!$B$2:$B$501,A116,Actions!$L$2:$L$501,"&lt;&gt;OK")&gt;0,"Fix the action record","OK"))))</f>
        <v/>
      </c>
      <c r="O116" s="17">
        <f>IF(A116="","",IFERROR(INDEX(Inspections!$B$2:$B$201,MATCH(B116,Inspections!$A$2:$A$201,0)),""))</f>
        <v/>
      </c>
      <c r="P116" s="17">
        <f>IF(A116="","",IF(OR('Start here'!$B$5="",O116='Start here'!$B$5),1,0))</f>
        <v/>
      </c>
    </row>
    <row r="117">
      <c r="A117" s="14" t="n"/>
      <c r="B117" s="14" t="n"/>
      <c r="C117" s="16" t="n"/>
      <c r="D117" s="14" t="n"/>
      <c r="E117" s="14" t="n"/>
      <c r="F117" s="14" t="n"/>
      <c r="G117" s="14" t="n"/>
      <c r="H117" s="14" t="n"/>
      <c r="I117" s="14" t="n"/>
      <c r="J117" s="14" t="n"/>
      <c r="K117" s="17">
        <f>IF(A117="","",IF(AND(C117&lt;&gt;"",C117&gt;'Start here'!$B$4),"Not yet logged",IF(L117=0,"No action recorded",IF(COUNTIFS(Actions!$B$2:$B$501,A117,Actions!$J$2:$J$501,"Overdue")&gt;0,"Overdue",IF(COUNTIFS(Actions!$B$2:$B$501,A117,Actions!$J$2:$J$501,"Open")&gt;0,"Open",IF(COUNTIFS(Actions!$B$2:$B$501,A117,Actions!$J$2:$J$501,"Closed, not verified")&gt;0,"Closed, not verified","Closed and verified"))))))</f>
        <v/>
      </c>
      <c r="L117" s="17">
        <f>IF(A117="","",COUNTIF(Actions!$B$2:$B$501,A117))</f>
        <v/>
      </c>
      <c r="M117" s="17">
        <f>IF(A117="","",IF(AND(J117&lt;&gt;"",K117&lt;&gt;"Not yet logged"),"Yes",""))</f>
        <v/>
      </c>
      <c r="N117" s="17">
        <f>IF(A117="","",IF(H117="","Add a rating",IF(L117=0,"Add a corrective action",IF(COUNTIFS(Actions!$B$2:$B$501,A117,Actions!$L$2:$L$501,"&lt;&gt;OK")&gt;0,"Fix the action record","OK"))))</f>
        <v/>
      </c>
      <c r="O117" s="17">
        <f>IF(A117="","",IFERROR(INDEX(Inspections!$B$2:$B$201,MATCH(B117,Inspections!$A$2:$A$201,0)),""))</f>
        <v/>
      </c>
      <c r="P117" s="17">
        <f>IF(A117="","",IF(OR('Start here'!$B$5="",O117='Start here'!$B$5),1,0))</f>
        <v/>
      </c>
    </row>
    <row r="118">
      <c r="A118" s="14" t="n"/>
      <c r="B118" s="14" t="n"/>
      <c r="C118" s="16" t="n"/>
      <c r="D118" s="14" t="n"/>
      <c r="E118" s="14" t="n"/>
      <c r="F118" s="14" t="n"/>
      <c r="G118" s="14" t="n"/>
      <c r="H118" s="14" t="n"/>
      <c r="I118" s="14" t="n"/>
      <c r="J118" s="14" t="n"/>
      <c r="K118" s="17">
        <f>IF(A118="","",IF(AND(C118&lt;&gt;"",C118&gt;'Start here'!$B$4),"Not yet logged",IF(L118=0,"No action recorded",IF(COUNTIFS(Actions!$B$2:$B$501,A118,Actions!$J$2:$J$501,"Overdue")&gt;0,"Overdue",IF(COUNTIFS(Actions!$B$2:$B$501,A118,Actions!$J$2:$J$501,"Open")&gt;0,"Open",IF(COUNTIFS(Actions!$B$2:$B$501,A118,Actions!$J$2:$J$501,"Closed, not verified")&gt;0,"Closed, not verified","Closed and verified"))))))</f>
        <v/>
      </c>
      <c r="L118" s="17">
        <f>IF(A118="","",COUNTIF(Actions!$B$2:$B$501,A118))</f>
        <v/>
      </c>
      <c r="M118" s="17">
        <f>IF(A118="","",IF(AND(J118&lt;&gt;"",K118&lt;&gt;"Not yet logged"),"Yes",""))</f>
        <v/>
      </c>
      <c r="N118" s="17">
        <f>IF(A118="","",IF(H118="","Add a rating",IF(L118=0,"Add a corrective action",IF(COUNTIFS(Actions!$B$2:$B$501,A118,Actions!$L$2:$L$501,"&lt;&gt;OK")&gt;0,"Fix the action record","OK"))))</f>
        <v/>
      </c>
      <c r="O118" s="17">
        <f>IF(A118="","",IFERROR(INDEX(Inspections!$B$2:$B$201,MATCH(B118,Inspections!$A$2:$A$201,0)),""))</f>
        <v/>
      </c>
      <c r="P118" s="17">
        <f>IF(A118="","",IF(OR('Start here'!$B$5="",O118='Start here'!$B$5),1,0))</f>
        <v/>
      </c>
    </row>
    <row r="119">
      <c r="A119" s="14" t="n"/>
      <c r="B119" s="14" t="n"/>
      <c r="C119" s="16" t="n"/>
      <c r="D119" s="14" t="n"/>
      <c r="E119" s="14" t="n"/>
      <c r="F119" s="14" t="n"/>
      <c r="G119" s="14" t="n"/>
      <c r="H119" s="14" t="n"/>
      <c r="I119" s="14" t="n"/>
      <c r="J119" s="14" t="n"/>
      <c r="K119" s="17">
        <f>IF(A119="","",IF(AND(C119&lt;&gt;"",C119&gt;'Start here'!$B$4),"Not yet logged",IF(L119=0,"No action recorded",IF(COUNTIFS(Actions!$B$2:$B$501,A119,Actions!$J$2:$J$501,"Overdue")&gt;0,"Overdue",IF(COUNTIFS(Actions!$B$2:$B$501,A119,Actions!$J$2:$J$501,"Open")&gt;0,"Open",IF(COUNTIFS(Actions!$B$2:$B$501,A119,Actions!$J$2:$J$501,"Closed, not verified")&gt;0,"Closed, not verified","Closed and verified"))))))</f>
        <v/>
      </c>
      <c r="L119" s="17">
        <f>IF(A119="","",COUNTIF(Actions!$B$2:$B$501,A119))</f>
        <v/>
      </c>
      <c r="M119" s="17">
        <f>IF(A119="","",IF(AND(J119&lt;&gt;"",K119&lt;&gt;"Not yet logged"),"Yes",""))</f>
        <v/>
      </c>
      <c r="N119" s="17">
        <f>IF(A119="","",IF(H119="","Add a rating",IF(L119=0,"Add a corrective action",IF(COUNTIFS(Actions!$B$2:$B$501,A119,Actions!$L$2:$L$501,"&lt;&gt;OK")&gt;0,"Fix the action record","OK"))))</f>
        <v/>
      </c>
      <c r="O119" s="17">
        <f>IF(A119="","",IFERROR(INDEX(Inspections!$B$2:$B$201,MATCH(B119,Inspections!$A$2:$A$201,0)),""))</f>
        <v/>
      </c>
      <c r="P119" s="17">
        <f>IF(A119="","",IF(OR('Start here'!$B$5="",O119='Start here'!$B$5),1,0))</f>
        <v/>
      </c>
    </row>
    <row r="120">
      <c r="A120" s="14" t="n"/>
      <c r="B120" s="14" t="n"/>
      <c r="C120" s="16" t="n"/>
      <c r="D120" s="14" t="n"/>
      <c r="E120" s="14" t="n"/>
      <c r="F120" s="14" t="n"/>
      <c r="G120" s="14" t="n"/>
      <c r="H120" s="14" t="n"/>
      <c r="I120" s="14" t="n"/>
      <c r="J120" s="14" t="n"/>
      <c r="K120" s="17">
        <f>IF(A120="","",IF(AND(C120&lt;&gt;"",C120&gt;'Start here'!$B$4),"Not yet logged",IF(L120=0,"No action recorded",IF(COUNTIFS(Actions!$B$2:$B$501,A120,Actions!$J$2:$J$501,"Overdue")&gt;0,"Overdue",IF(COUNTIFS(Actions!$B$2:$B$501,A120,Actions!$J$2:$J$501,"Open")&gt;0,"Open",IF(COUNTIFS(Actions!$B$2:$B$501,A120,Actions!$J$2:$J$501,"Closed, not verified")&gt;0,"Closed, not verified","Closed and verified"))))))</f>
        <v/>
      </c>
      <c r="L120" s="17">
        <f>IF(A120="","",COUNTIF(Actions!$B$2:$B$501,A120))</f>
        <v/>
      </c>
      <c r="M120" s="17">
        <f>IF(A120="","",IF(AND(J120&lt;&gt;"",K120&lt;&gt;"Not yet logged"),"Yes",""))</f>
        <v/>
      </c>
      <c r="N120" s="17">
        <f>IF(A120="","",IF(H120="","Add a rating",IF(L120=0,"Add a corrective action",IF(COUNTIFS(Actions!$B$2:$B$501,A120,Actions!$L$2:$L$501,"&lt;&gt;OK")&gt;0,"Fix the action record","OK"))))</f>
        <v/>
      </c>
      <c r="O120" s="17">
        <f>IF(A120="","",IFERROR(INDEX(Inspections!$B$2:$B$201,MATCH(B120,Inspections!$A$2:$A$201,0)),""))</f>
        <v/>
      </c>
      <c r="P120" s="17">
        <f>IF(A120="","",IF(OR('Start here'!$B$5="",O120='Start here'!$B$5),1,0))</f>
        <v/>
      </c>
    </row>
    <row r="121">
      <c r="A121" s="14" t="n"/>
      <c r="B121" s="14" t="n"/>
      <c r="C121" s="16" t="n"/>
      <c r="D121" s="14" t="n"/>
      <c r="E121" s="14" t="n"/>
      <c r="F121" s="14" t="n"/>
      <c r="G121" s="14" t="n"/>
      <c r="H121" s="14" t="n"/>
      <c r="I121" s="14" t="n"/>
      <c r="J121" s="14" t="n"/>
      <c r="K121" s="17">
        <f>IF(A121="","",IF(AND(C121&lt;&gt;"",C121&gt;'Start here'!$B$4),"Not yet logged",IF(L121=0,"No action recorded",IF(COUNTIFS(Actions!$B$2:$B$501,A121,Actions!$J$2:$J$501,"Overdue")&gt;0,"Overdue",IF(COUNTIFS(Actions!$B$2:$B$501,A121,Actions!$J$2:$J$501,"Open")&gt;0,"Open",IF(COUNTIFS(Actions!$B$2:$B$501,A121,Actions!$J$2:$J$501,"Closed, not verified")&gt;0,"Closed, not verified","Closed and verified"))))))</f>
        <v/>
      </c>
      <c r="L121" s="17">
        <f>IF(A121="","",COUNTIF(Actions!$B$2:$B$501,A121))</f>
        <v/>
      </c>
      <c r="M121" s="17">
        <f>IF(A121="","",IF(AND(J121&lt;&gt;"",K121&lt;&gt;"Not yet logged"),"Yes",""))</f>
        <v/>
      </c>
      <c r="N121" s="17">
        <f>IF(A121="","",IF(H121="","Add a rating",IF(L121=0,"Add a corrective action",IF(COUNTIFS(Actions!$B$2:$B$501,A121,Actions!$L$2:$L$501,"&lt;&gt;OK")&gt;0,"Fix the action record","OK"))))</f>
        <v/>
      </c>
      <c r="O121" s="17">
        <f>IF(A121="","",IFERROR(INDEX(Inspections!$B$2:$B$201,MATCH(B121,Inspections!$A$2:$A$201,0)),""))</f>
        <v/>
      </c>
      <c r="P121" s="17">
        <f>IF(A121="","",IF(OR('Start here'!$B$5="",O121='Start here'!$B$5),1,0))</f>
        <v/>
      </c>
    </row>
    <row r="122">
      <c r="A122" s="14" t="n"/>
      <c r="B122" s="14" t="n"/>
      <c r="C122" s="16" t="n"/>
      <c r="D122" s="14" t="n"/>
      <c r="E122" s="14" t="n"/>
      <c r="F122" s="14" t="n"/>
      <c r="G122" s="14" t="n"/>
      <c r="H122" s="14" t="n"/>
      <c r="I122" s="14" t="n"/>
      <c r="J122" s="14" t="n"/>
      <c r="K122" s="17">
        <f>IF(A122="","",IF(AND(C122&lt;&gt;"",C122&gt;'Start here'!$B$4),"Not yet logged",IF(L122=0,"No action recorded",IF(COUNTIFS(Actions!$B$2:$B$501,A122,Actions!$J$2:$J$501,"Overdue")&gt;0,"Overdue",IF(COUNTIFS(Actions!$B$2:$B$501,A122,Actions!$J$2:$J$501,"Open")&gt;0,"Open",IF(COUNTIFS(Actions!$B$2:$B$501,A122,Actions!$J$2:$J$501,"Closed, not verified")&gt;0,"Closed, not verified","Closed and verified"))))))</f>
        <v/>
      </c>
      <c r="L122" s="17">
        <f>IF(A122="","",COUNTIF(Actions!$B$2:$B$501,A122))</f>
        <v/>
      </c>
      <c r="M122" s="17">
        <f>IF(A122="","",IF(AND(J122&lt;&gt;"",K122&lt;&gt;"Not yet logged"),"Yes",""))</f>
        <v/>
      </c>
      <c r="N122" s="17">
        <f>IF(A122="","",IF(H122="","Add a rating",IF(L122=0,"Add a corrective action",IF(COUNTIFS(Actions!$B$2:$B$501,A122,Actions!$L$2:$L$501,"&lt;&gt;OK")&gt;0,"Fix the action record","OK"))))</f>
        <v/>
      </c>
      <c r="O122" s="17">
        <f>IF(A122="","",IFERROR(INDEX(Inspections!$B$2:$B$201,MATCH(B122,Inspections!$A$2:$A$201,0)),""))</f>
        <v/>
      </c>
      <c r="P122" s="17">
        <f>IF(A122="","",IF(OR('Start here'!$B$5="",O122='Start here'!$B$5),1,0))</f>
        <v/>
      </c>
    </row>
    <row r="123">
      <c r="A123" s="14" t="n"/>
      <c r="B123" s="14" t="n"/>
      <c r="C123" s="16" t="n"/>
      <c r="D123" s="14" t="n"/>
      <c r="E123" s="14" t="n"/>
      <c r="F123" s="14" t="n"/>
      <c r="G123" s="14" t="n"/>
      <c r="H123" s="14" t="n"/>
      <c r="I123" s="14" t="n"/>
      <c r="J123" s="14" t="n"/>
      <c r="K123" s="17">
        <f>IF(A123="","",IF(AND(C123&lt;&gt;"",C123&gt;'Start here'!$B$4),"Not yet logged",IF(L123=0,"No action recorded",IF(COUNTIFS(Actions!$B$2:$B$501,A123,Actions!$J$2:$J$501,"Overdue")&gt;0,"Overdue",IF(COUNTIFS(Actions!$B$2:$B$501,A123,Actions!$J$2:$J$501,"Open")&gt;0,"Open",IF(COUNTIFS(Actions!$B$2:$B$501,A123,Actions!$J$2:$J$501,"Closed, not verified")&gt;0,"Closed, not verified","Closed and verified"))))))</f>
        <v/>
      </c>
      <c r="L123" s="17">
        <f>IF(A123="","",COUNTIF(Actions!$B$2:$B$501,A123))</f>
        <v/>
      </c>
      <c r="M123" s="17">
        <f>IF(A123="","",IF(AND(J123&lt;&gt;"",K123&lt;&gt;"Not yet logged"),"Yes",""))</f>
        <v/>
      </c>
      <c r="N123" s="17">
        <f>IF(A123="","",IF(H123="","Add a rating",IF(L123=0,"Add a corrective action",IF(COUNTIFS(Actions!$B$2:$B$501,A123,Actions!$L$2:$L$501,"&lt;&gt;OK")&gt;0,"Fix the action record","OK"))))</f>
        <v/>
      </c>
      <c r="O123" s="17">
        <f>IF(A123="","",IFERROR(INDEX(Inspections!$B$2:$B$201,MATCH(B123,Inspections!$A$2:$A$201,0)),""))</f>
        <v/>
      </c>
      <c r="P123" s="17">
        <f>IF(A123="","",IF(OR('Start here'!$B$5="",O123='Start here'!$B$5),1,0))</f>
        <v/>
      </c>
    </row>
    <row r="124">
      <c r="A124" s="14" t="n"/>
      <c r="B124" s="14" t="n"/>
      <c r="C124" s="16" t="n"/>
      <c r="D124" s="14" t="n"/>
      <c r="E124" s="14" t="n"/>
      <c r="F124" s="14" t="n"/>
      <c r="G124" s="14" t="n"/>
      <c r="H124" s="14" t="n"/>
      <c r="I124" s="14" t="n"/>
      <c r="J124" s="14" t="n"/>
      <c r="K124" s="17">
        <f>IF(A124="","",IF(AND(C124&lt;&gt;"",C124&gt;'Start here'!$B$4),"Not yet logged",IF(L124=0,"No action recorded",IF(COUNTIFS(Actions!$B$2:$B$501,A124,Actions!$J$2:$J$501,"Overdue")&gt;0,"Overdue",IF(COUNTIFS(Actions!$B$2:$B$501,A124,Actions!$J$2:$J$501,"Open")&gt;0,"Open",IF(COUNTIFS(Actions!$B$2:$B$501,A124,Actions!$J$2:$J$501,"Closed, not verified")&gt;0,"Closed, not verified","Closed and verified"))))))</f>
        <v/>
      </c>
      <c r="L124" s="17">
        <f>IF(A124="","",COUNTIF(Actions!$B$2:$B$501,A124))</f>
        <v/>
      </c>
      <c r="M124" s="17">
        <f>IF(A124="","",IF(AND(J124&lt;&gt;"",K124&lt;&gt;"Not yet logged"),"Yes",""))</f>
        <v/>
      </c>
      <c r="N124" s="17">
        <f>IF(A124="","",IF(H124="","Add a rating",IF(L124=0,"Add a corrective action",IF(COUNTIFS(Actions!$B$2:$B$501,A124,Actions!$L$2:$L$501,"&lt;&gt;OK")&gt;0,"Fix the action record","OK"))))</f>
        <v/>
      </c>
      <c r="O124" s="17">
        <f>IF(A124="","",IFERROR(INDEX(Inspections!$B$2:$B$201,MATCH(B124,Inspections!$A$2:$A$201,0)),""))</f>
        <v/>
      </c>
      <c r="P124" s="17">
        <f>IF(A124="","",IF(OR('Start here'!$B$5="",O124='Start here'!$B$5),1,0))</f>
        <v/>
      </c>
    </row>
    <row r="125">
      <c r="A125" s="14" t="n"/>
      <c r="B125" s="14" t="n"/>
      <c r="C125" s="16" t="n"/>
      <c r="D125" s="14" t="n"/>
      <c r="E125" s="14" t="n"/>
      <c r="F125" s="14" t="n"/>
      <c r="G125" s="14" t="n"/>
      <c r="H125" s="14" t="n"/>
      <c r="I125" s="14" t="n"/>
      <c r="J125" s="14" t="n"/>
      <c r="K125" s="17">
        <f>IF(A125="","",IF(AND(C125&lt;&gt;"",C125&gt;'Start here'!$B$4),"Not yet logged",IF(L125=0,"No action recorded",IF(COUNTIFS(Actions!$B$2:$B$501,A125,Actions!$J$2:$J$501,"Overdue")&gt;0,"Overdue",IF(COUNTIFS(Actions!$B$2:$B$501,A125,Actions!$J$2:$J$501,"Open")&gt;0,"Open",IF(COUNTIFS(Actions!$B$2:$B$501,A125,Actions!$J$2:$J$501,"Closed, not verified")&gt;0,"Closed, not verified","Closed and verified"))))))</f>
        <v/>
      </c>
      <c r="L125" s="17">
        <f>IF(A125="","",COUNTIF(Actions!$B$2:$B$501,A125))</f>
        <v/>
      </c>
      <c r="M125" s="17">
        <f>IF(A125="","",IF(AND(J125&lt;&gt;"",K125&lt;&gt;"Not yet logged"),"Yes",""))</f>
        <v/>
      </c>
      <c r="N125" s="17">
        <f>IF(A125="","",IF(H125="","Add a rating",IF(L125=0,"Add a corrective action",IF(COUNTIFS(Actions!$B$2:$B$501,A125,Actions!$L$2:$L$501,"&lt;&gt;OK")&gt;0,"Fix the action record","OK"))))</f>
        <v/>
      </c>
      <c r="O125" s="17">
        <f>IF(A125="","",IFERROR(INDEX(Inspections!$B$2:$B$201,MATCH(B125,Inspections!$A$2:$A$201,0)),""))</f>
        <v/>
      </c>
      <c r="P125" s="17">
        <f>IF(A125="","",IF(OR('Start here'!$B$5="",O125='Start here'!$B$5),1,0))</f>
        <v/>
      </c>
    </row>
    <row r="126">
      <c r="A126" s="14" t="n"/>
      <c r="B126" s="14" t="n"/>
      <c r="C126" s="16" t="n"/>
      <c r="D126" s="14" t="n"/>
      <c r="E126" s="14" t="n"/>
      <c r="F126" s="14" t="n"/>
      <c r="G126" s="14" t="n"/>
      <c r="H126" s="14" t="n"/>
      <c r="I126" s="14" t="n"/>
      <c r="J126" s="14" t="n"/>
      <c r="K126" s="17">
        <f>IF(A126="","",IF(AND(C126&lt;&gt;"",C126&gt;'Start here'!$B$4),"Not yet logged",IF(L126=0,"No action recorded",IF(COUNTIFS(Actions!$B$2:$B$501,A126,Actions!$J$2:$J$501,"Overdue")&gt;0,"Overdue",IF(COUNTIFS(Actions!$B$2:$B$501,A126,Actions!$J$2:$J$501,"Open")&gt;0,"Open",IF(COUNTIFS(Actions!$B$2:$B$501,A126,Actions!$J$2:$J$501,"Closed, not verified")&gt;0,"Closed, not verified","Closed and verified"))))))</f>
        <v/>
      </c>
      <c r="L126" s="17">
        <f>IF(A126="","",COUNTIF(Actions!$B$2:$B$501,A126))</f>
        <v/>
      </c>
      <c r="M126" s="17">
        <f>IF(A126="","",IF(AND(J126&lt;&gt;"",K126&lt;&gt;"Not yet logged"),"Yes",""))</f>
        <v/>
      </c>
      <c r="N126" s="17">
        <f>IF(A126="","",IF(H126="","Add a rating",IF(L126=0,"Add a corrective action",IF(COUNTIFS(Actions!$B$2:$B$501,A126,Actions!$L$2:$L$501,"&lt;&gt;OK")&gt;0,"Fix the action record","OK"))))</f>
        <v/>
      </c>
      <c r="O126" s="17">
        <f>IF(A126="","",IFERROR(INDEX(Inspections!$B$2:$B$201,MATCH(B126,Inspections!$A$2:$A$201,0)),""))</f>
        <v/>
      </c>
      <c r="P126" s="17">
        <f>IF(A126="","",IF(OR('Start here'!$B$5="",O126='Start here'!$B$5),1,0))</f>
        <v/>
      </c>
    </row>
    <row r="127">
      <c r="A127" s="14" t="n"/>
      <c r="B127" s="14" t="n"/>
      <c r="C127" s="16" t="n"/>
      <c r="D127" s="14" t="n"/>
      <c r="E127" s="14" t="n"/>
      <c r="F127" s="14" t="n"/>
      <c r="G127" s="14" t="n"/>
      <c r="H127" s="14" t="n"/>
      <c r="I127" s="14" t="n"/>
      <c r="J127" s="14" t="n"/>
      <c r="K127" s="17">
        <f>IF(A127="","",IF(AND(C127&lt;&gt;"",C127&gt;'Start here'!$B$4),"Not yet logged",IF(L127=0,"No action recorded",IF(COUNTIFS(Actions!$B$2:$B$501,A127,Actions!$J$2:$J$501,"Overdue")&gt;0,"Overdue",IF(COUNTIFS(Actions!$B$2:$B$501,A127,Actions!$J$2:$J$501,"Open")&gt;0,"Open",IF(COUNTIFS(Actions!$B$2:$B$501,A127,Actions!$J$2:$J$501,"Closed, not verified")&gt;0,"Closed, not verified","Closed and verified"))))))</f>
        <v/>
      </c>
      <c r="L127" s="17">
        <f>IF(A127="","",COUNTIF(Actions!$B$2:$B$501,A127))</f>
        <v/>
      </c>
      <c r="M127" s="17">
        <f>IF(A127="","",IF(AND(J127&lt;&gt;"",K127&lt;&gt;"Not yet logged"),"Yes",""))</f>
        <v/>
      </c>
      <c r="N127" s="17">
        <f>IF(A127="","",IF(H127="","Add a rating",IF(L127=0,"Add a corrective action",IF(COUNTIFS(Actions!$B$2:$B$501,A127,Actions!$L$2:$L$501,"&lt;&gt;OK")&gt;0,"Fix the action record","OK"))))</f>
        <v/>
      </c>
      <c r="O127" s="17">
        <f>IF(A127="","",IFERROR(INDEX(Inspections!$B$2:$B$201,MATCH(B127,Inspections!$A$2:$A$201,0)),""))</f>
        <v/>
      </c>
      <c r="P127" s="17">
        <f>IF(A127="","",IF(OR('Start here'!$B$5="",O127='Start here'!$B$5),1,0))</f>
        <v/>
      </c>
    </row>
    <row r="128">
      <c r="A128" s="14" t="n"/>
      <c r="B128" s="14" t="n"/>
      <c r="C128" s="16" t="n"/>
      <c r="D128" s="14" t="n"/>
      <c r="E128" s="14" t="n"/>
      <c r="F128" s="14" t="n"/>
      <c r="G128" s="14" t="n"/>
      <c r="H128" s="14" t="n"/>
      <c r="I128" s="14" t="n"/>
      <c r="J128" s="14" t="n"/>
      <c r="K128" s="17">
        <f>IF(A128="","",IF(AND(C128&lt;&gt;"",C128&gt;'Start here'!$B$4),"Not yet logged",IF(L128=0,"No action recorded",IF(COUNTIFS(Actions!$B$2:$B$501,A128,Actions!$J$2:$J$501,"Overdue")&gt;0,"Overdue",IF(COUNTIFS(Actions!$B$2:$B$501,A128,Actions!$J$2:$J$501,"Open")&gt;0,"Open",IF(COUNTIFS(Actions!$B$2:$B$501,A128,Actions!$J$2:$J$501,"Closed, not verified")&gt;0,"Closed, not verified","Closed and verified"))))))</f>
        <v/>
      </c>
      <c r="L128" s="17">
        <f>IF(A128="","",COUNTIF(Actions!$B$2:$B$501,A128))</f>
        <v/>
      </c>
      <c r="M128" s="17">
        <f>IF(A128="","",IF(AND(J128&lt;&gt;"",K128&lt;&gt;"Not yet logged"),"Yes",""))</f>
        <v/>
      </c>
      <c r="N128" s="17">
        <f>IF(A128="","",IF(H128="","Add a rating",IF(L128=0,"Add a corrective action",IF(COUNTIFS(Actions!$B$2:$B$501,A128,Actions!$L$2:$L$501,"&lt;&gt;OK")&gt;0,"Fix the action record","OK"))))</f>
        <v/>
      </c>
      <c r="O128" s="17">
        <f>IF(A128="","",IFERROR(INDEX(Inspections!$B$2:$B$201,MATCH(B128,Inspections!$A$2:$A$201,0)),""))</f>
        <v/>
      </c>
      <c r="P128" s="17">
        <f>IF(A128="","",IF(OR('Start here'!$B$5="",O128='Start here'!$B$5),1,0))</f>
        <v/>
      </c>
    </row>
    <row r="129">
      <c r="A129" s="14" t="n"/>
      <c r="B129" s="14" t="n"/>
      <c r="C129" s="16" t="n"/>
      <c r="D129" s="14" t="n"/>
      <c r="E129" s="14" t="n"/>
      <c r="F129" s="14" t="n"/>
      <c r="G129" s="14" t="n"/>
      <c r="H129" s="14" t="n"/>
      <c r="I129" s="14" t="n"/>
      <c r="J129" s="14" t="n"/>
      <c r="K129" s="17">
        <f>IF(A129="","",IF(AND(C129&lt;&gt;"",C129&gt;'Start here'!$B$4),"Not yet logged",IF(L129=0,"No action recorded",IF(COUNTIFS(Actions!$B$2:$B$501,A129,Actions!$J$2:$J$501,"Overdue")&gt;0,"Overdue",IF(COUNTIFS(Actions!$B$2:$B$501,A129,Actions!$J$2:$J$501,"Open")&gt;0,"Open",IF(COUNTIFS(Actions!$B$2:$B$501,A129,Actions!$J$2:$J$501,"Closed, not verified")&gt;0,"Closed, not verified","Closed and verified"))))))</f>
        <v/>
      </c>
      <c r="L129" s="17">
        <f>IF(A129="","",COUNTIF(Actions!$B$2:$B$501,A129))</f>
        <v/>
      </c>
      <c r="M129" s="17">
        <f>IF(A129="","",IF(AND(J129&lt;&gt;"",K129&lt;&gt;"Not yet logged"),"Yes",""))</f>
        <v/>
      </c>
      <c r="N129" s="17">
        <f>IF(A129="","",IF(H129="","Add a rating",IF(L129=0,"Add a corrective action",IF(COUNTIFS(Actions!$B$2:$B$501,A129,Actions!$L$2:$L$501,"&lt;&gt;OK")&gt;0,"Fix the action record","OK"))))</f>
        <v/>
      </c>
      <c r="O129" s="17">
        <f>IF(A129="","",IFERROR(INDEX(Inspections!$B$2:$B$201,MATCH(B129,Inspections!$A$2:$A$201,0)),""))</f>
        <v/>
      </c>
      <c r="P129" s="17">
        <f>IF(A129="","",IF(OR('Start here'!$B$5="",O129='Start here'!$B$5),1,0))</f>
        <v/>
      </c>
    </row>
    <row r="130">
      <c r="A130" s="14" t="n"/>
      <c r="B130" s="14" t="n"/>
      <c r="C130" s="16" t="n"/>
      <c r="D130" s="14" t="n"/>
      <c r="E130" s="14" t="n"/>
      <c r="F130" s="14" t="n"/>
      <c r="G130" s="14" t="n"/>
      <c r="H130" s="14" t="n"/>
      <c r="I130" s="14" t="n"/>
      <c r="J130" s="14" t="n"/>
      <c r="K130" s="17">
        <f>IF(A130="","",IF(AND(C130&lt;&gt;"",C130&gt;'Start here'!$B$4),"Not yet logged",IF(L130=0,"No action recorded",IF(COUNTIFS(Actions!$B$2:$B$501,A130,Actions!$J$2:$J$501,"Overdue")&gt;0,"Overdue",IF(COUNTIFS(Actions!$B$2:$B$501,A130,Actions!$J$2:$J$501,"Open")&gt;0,"Open",IF(COUNTIFS(Actions!$B$2:$B$501,A130,Actions!$J$2:$J$501,"Closed, not verified")&gt;0,"Closed, not verified","Closed and verified"))))))</f>
        <v/>
      </c>
      <c r="L130" s="17">
        <f>IF(A130="","",COUNTIF(Actions!$B$2:$B$501,A130))</f>
        <v/>
      </c>
      <c r="M130" s="17">
        <f>IF(A130="","",IF(AND(J130&lt;&gt;"",K130&lt;&gt;"Not yet logged"),"Yes",""))</f>
        <v/>
      </c>
      <c r="N130" s="17">
        <f>IF(A130="","",IF(H130="","Add a rating",IF(L130=0,"Add a corrective action",IF(COUNTIFS(Actions!$B$2:$B$501,A130,Actions!$L$2:$L$501,"&lt;&gt;OK")&gt;0,"Fix the action record","OK"))))</f>
        <v/>
      </c>
      <c r="O130" s="17">
        <f>IF(A130="","",IFERROR(INDEX(Inspections!$B$2:$B$201,MATCH(B130,Inspections!$A$2:$A$201,0)),""))</f>
        <v/>
      </c>
      <c r="P130" s="17">
        <f>IF(A130="","",IF(OR('Start here'!$B$5="",O130='Start here'!$B$5),1,0))</f>
        <v/>
      </c>
    </row>
    <row r="131">
      <c r="A131" s="14" t="n"/>
      <c r="B131" s="14" t="n"/>
      <c r="C131" s="16" t="n"/>
      <c r="D131" s="14" t="n"/>
      <c r="E131" s="14" t="n"/>
      <c r="F131" s="14" t="n"/>
      <c r="G131" s="14" t="n"/>
      <c r="H131" s="14" t="n"/>
      <c r="I131" s="14" t="n"/>
      <c r="J131" s="14" t="n"/>
      <c r="K131" s="17">
        <f>IF(A131="","",IF(AND(C131&lt;&gt;"",C131&gt;'Start here'!$B$4),"Not yet logged",IF(L131=0,"No action recorded",IF(COUNTIFS(Actions!$B$2:$B$501,A131,Actions!$J$2:$J$501,"Overdue")&gt;0,"Overdue",IF(COUNTIFS(Actions!$B$2:$B$501,A131,Actions!$J$2:$J$501,"Open")&gt;0,"Open",IF(COUNTIFS(Actions!$B$2:$B$501,A131,Actions!$J$2:$J$501,"Closed, not verified")&gt;0,"Closed, not verified","Closed and verified"))))))</f>
        <v/>
      </c>
      <c r="L131" s="17">
        <f>IF(A131="","",COUNTIF(Actions!$B$2:$B$501,A131))</f>
        <v/>
      </c>
      <c r="M131" s="17">
        <f>IF(A131="","",IF(AND(J131&lt;&gt;"",K131&lt;&gt;"Not yet logged"),"Yes",""))</f>
        <v/>
      </c>
      <c r="N131" s="17">
        <f>IF(A131="","",IF(H131="","Add a rating",IF(L131=0,"Add a corrective action",IF(COUNTIFS(Actions!$B$2:$B$501,A131,Actions!$L$2:$L$501,"&lt;&gt;OK")&gt;0,"Fix the action record","OK"))))</f>
        <v/>
      </c>
      <c r="O131" s="17">
        <f>IF(A131="","",IFERROR(INDEX(Inspections!$B$2:$B$201,MATCH(B131,Inspections!$A$2:$A$201,0)),""))</f>
        <v/>
      </c>
      <c r="P131" s="17">
        <f>IF(A131="","",IF(OR('Start here'!$B$5="",O131='Start here'!$B$5),1,0))</f>
        <v/>
      </c>
    </row>
    <row r="132">
      <c r="A132" s="14" t="n"/>
      <c r="B132" s="14" t="n"/>
      <c r="C132" s="16" t="n"/>
      <c r="D132" s="14" t="n"/>
      <c r="E132" s="14" t="n"/>
      <c r="F132" s="14" t="n"/>
      <c r="G132" s="14" t="n"/>
      <c r="H132" s="14" t="n"/>
      <c r="I132" s="14" t="n"/>
      <c r="J132" s="14" t="n"/>
      <c r="K132" s="17">
        <f>IF(A132="","",IF(AND(C132&lt;&gt;"",C132&gt;'Start here'!$B$4),"Not yet logged",IF(L132=0,"No action recorded",IF(COUNTIFS(Actions!$B$2:$B$501,A132,Actions!$J$2:$J$501,"Overdue")&gt;0,"Overdue",IF(COUNTIFS(Actions!$B$2:$B$501,A132,Actions!$J$2:$J$501,"Open")&gt;0,"Open",IF(COUNTIFS(Actions!$B$2:$B$501,A132,Actions!$J$2:$J$501,"Closed, not verified")&gt;0,"Closed, not verified","Closed and verified"))))))</f>
        <v/>
      </c>
      <c r="L132" s="17">
        <f>IF(A132="","",COUNTIF(Actions!$B$2:$B$501,A132))</f>
        <v/>
      </c>
      <c r="M132" s="17">
        <f>IF(A132="","",IF(AND(J132&lt;&gt;"",K132&lt;&gt;"Not yet logged"),"Yes",""))</f>
        <v/>
      </c>
      <c r="N132" s="17">
        <f>IF(A132="","",IF(H132="","Add a rating",IF(L132=0,"Add a corrective action",IF(COUNTIFS(Actions!$B$2:$B$501,A132,Actions!$L$2:$L$501,"&lt;&gt;OK")&gt;0,"Fix the action record","OK"))))</f>
        <v/>
      </c>
      <c r="O132" s="17">
        <f>IF(A132="","",IFERROR(INDEX(Inspections!$B$2:$B$201,MATCH(B132,Inspections!$A$2:$A$201,0)),""))</f>
        <v/>
      </c>
      <c r="P132" s="17">
        <f>IF(A132="","",IF(OR('Start here'!$B$5="",O132='Start here'!$B$5),1,0))</f>
        <v/>
      </c>
    </row>
    <row r="133">
      <c r="A133" s="14" t="n"/>
      <c r="B133" s="14" t="n"/>
      <c r="C133" s="16" t="n"/>
      <c r="D133" s="14" t="n"/>
      <c r="E133" s="14" t="n"/>
      <c r="F133" s="14" t="n"/>
      <c r="G133" s="14" t="n"/>
      <c r="H133" s="14" t="n"/>
      <c r="I133" s="14" t="n"/>
      <c r="J133" s="14" t="n"/>
      <c r="K133" s="17">
        <f>IF(A133="","",IF(AND(C133&lt;&gt;"",C133&gt;'Start here'!$B$4),"Not yet logged",IF(L133=0,"No action recorded",IF(COUNTIFS(Actions!$B$2:$B$501,A133,Actions!$J$2:$J$501,"Overdue")&gt;0,"Overdue",IF(COUNTIFS(Actions!$B$2:$B$501,A133,Actions!$J$2:$J$501,"Open")&gt;0,"Open",IF(COUNTIFS(Actions!$B$2:$B$501,A133,Actions!$J$2:$J$501,"Closed, not verified")&gt;0,"Closed, not verified","Closed and verified"))))))</f>
        <v/>
      </c>
      <c r="L133" s="17">
        <f>IF(A133="","",COUNTIF(Actions!$B$2:$B$501,A133))</f>
        <v/>
      </c>
      <c r="M133" s="17">
        <f>IF(A133="","",IF(AND(J133&lt;&gt;"",K133&lt;&gt;"Not yet logged"),"Yes",""))</f>
        <v/>
      </c>
      <c r="N133" s="17">
        <f>IF(A133="","",IF(H133="","Add a rating",IF(L133=0,"Add a corrective action",IF(COUNTIFS(Actions!$B$2:$B$501,A133,Actions!$L$2:$L$501,"&lt;&gt;OK")&gt;0,"Fix the action record","OK"))))</f>
        <v/>
      </c>
      <c r="O133" s="17">
        <f>IF(A133="","",IFERROR(INDEX(Inspections!$B$2:$B$201,MATCH(B133,Inspections!$A$2:$A$201,0)),""))</f>
        <v/>
      </c>
      <c r="P133" s="17">
        <f>IF(A133="","",IF(OR('Start here'!$B$5="",O133='Start here'!$B$5),1,0))</f>
        <v/>
      </c>
    </row>
    <row r="134">
      <c r="A134" s="14" t="n"/>
      <c r="B134" s="14" t="n"/>
      <c r="C134" s="16" t="n"/>
      <c r="D134" s="14" t="n"/>
      <c r="E134" s="14" t="n"/>
      <c r="F134" s="14" t="n"/>
      <c r="G134" s="14" t="n"/>
      <c r="H134" s="14" t="n"/>
      <c r="I134" s="14" t="n"/>
      <c r="J134" s="14" t="n"/>
      <c r="K134" s="17">
        <f>IF(A134="","",IF(AND(C134&lt;&gt;"",C134&gt;'Start here'!$B$4),"Not yet logged",IF(L134=0,"No action recorded",IF(COUNTIFS(Actions!$B$2:$B$501,A134,Actions!$J$2:$J$501,"Overdue")&gt;0,"Overdue",IF(COUNTIFS(Actions!$B$2:$B$501,A134,Actions!$J$2:$J$501,"Open")&gt;0,"Open",IF(COUNTIFS(Actions!$B$2:$B$501,A134,Actions!$J$2:$J$501,"Closed, not verified")&gt;0,"Closed, not verified","Closed and verified"))))))</f>
        <v/>
      </c>
      <c r="L134" s="17">
        <f>IF(A134="","",COUNTIF(Actions!$B$2:$B$501,A134))</f>
        <v/>
      </c>
      <c r="M134" s="17">
        <f>IF(A134="","",IF(AND(J134&lt;&gt;"",K134&lt;&gt;"Not yet logged"),"Yes",""))</f>
        <v/>
      </c>
      <c r="N134" s="17">
        <f>IF(A134="","",IF(H134="","Add a rating",IF(L134=0,"Add a corrective action",IF(COUNTIFS(Actions!$B$2:$B$501,A134,Actions!$L$2:$L$501,"&lt;&gt;OK")&gt;0,"Fix the action record","OK"))))</f>
        <v/>
      </c>
      <c r="O134" s="17">
        <f>IF(A134="","",IFERROR(INDEX(Inspections!$B$2:$B$201,MATCH(B134,Inspections!$A$2:$A$201,0)),""))</f>
        <v/>
      </c>
      <c r="P134" s="17">
        <f>IF(A134="","",IF(OR('Start here'!$B$5="",O134='Start here'!$B$5),1,0))</f>
        <v/>
      </c>
    </row>
    <row r="135">
      <c r="A135" s="14" t="n"/>
      <c r="B135" s="14" t="n"/>
      <c r="C135" s="16" t="n"/>
      <c r="D135" s="14" t="n"/>
      <c r="E135" s="14" t="n"/>
      <c r="F135" s="14" t="n"/>
      <c r="G135" s="14" t="n"/>
      <c r="H135" s="14" t="n"/>
      <c r="I135" s="14" t="n"/>
      <c r="J135" s="14" t="n"/>
      <c r="K135" s="17">
        <f>IF(A135="","",IF(AND(C135&lt;&gt;"",C135&gt;'Start here'!$B$4),"Not yet logged",IF(L135=0,"No action recorded",IF(COUNTIFS(Actions!$B$2:$B$501,A135,Actions!$J$2:$J$501,"Overdue")&gt;0,"Overdue",IF(COUNTIFS(Actions!$B$2:$B$501,A135,Actions!$J$2:$J$501,"Open")&gt;0,"Open",IF(COUNTIFS(Actions!$B$2:$B$501,A135,Actions!$J$2:$J$501,"Closed, not verified")&gt;0,"Closed, not verified","Closed and verified"))))))</f>
        <v/>
      </c>
      <c r="L135" s="17">
        <f>IF(A135="","",COUNTIF(Actions!$B$2:$B$501,A135))</f>
        <v/>
      </c>
      <c r="M135" s="17">
        <f>IF(A135="","",IF(AND(J135&lt;&gt;"",K135&lt;&gt;"Not yet logged"),"Yes",""))</f>
        <v/>
      </c>
      <c r="N135" s="17">
        <f>IF(A135="","",IF(H135="","Add a rating",IF(L135=0,"Add a corrective action",IF(COUNTIFS(Actions!$B$2:$B$501,A135,Actions!$L$2:$L$501,"&lt;&gt;OK")&gt;0,"Fix the action record","OK"))))</f>
        <v/>
      </c>
      <c r="O135" s="17">
        <f>IF(A135="","",IFERROR(INDEX(Inspections!$B$2:$B$201,MATCH(B135,Inspections!$A$2:$A$201,0)),""))</f>
        <v/>
      </c>
      <c r="P135" s="17">
        <f>IF(A135="","",IF(OR('Start here'!$B$5="",O135='Start here'!$B$5),1,0))</f>
        <v/>
      </c>
    </row>
    <row r="136">
      <c r="A136" s="14" t="n"/>
      <c r="B136" s="14" t="n"/>
      <c r="C136" s="16" t="n"/>
      <c r="D136" s="14" t="n"/>
      <c r="E136" s="14" t="n"/>
      <c r="F136" s="14" t="n"/>
      <c r="G136" s="14" t="n"/>
      <c r="H136" s="14" t="n"/>
      <c r="I136" s="14" t="n"/>
      <c r="J136" s="14" t="n"/>
      <c r="K136" s="17">
        <f>IF(A136="","",IF(AND(C136&lt;&gt;"",C136&gt;'Start here'!$B$4),"Not yet logged",IF(L136=0,"No action recorded",IF(COUNTIFS(Actions!$B$2:$B$501,A136,Actions!$J$2:$J$501,"Overdue")&gt;0,"Overdue",IF(COUNTIFS(Actions!$B$2:$B$501,A136,Actions!$J$2:$J$501,"Open")&gt;0,"Open",IF(COUNTIFS(Actions!$B$2:$B$501,A136,Actions!$J$2:$J$501,"Closed, not verified")&gt;0,"Closed, not verified","Closed and verified"))))))</f>
        <v/>
      </c>
      <c r="L136" s="17">
        <f>IF(A136="","",COUNTIF(Actions!$B$2:$B$501,A136))</f>
        <v/>
      </c>
      <c r="M136" s="17">
        <f>IF(A136="","",IF(AND(J136&lt;&gt;"",K136&lt;&gt;"Not yet logged"),"Yes",""))</f>
        <v/>
      </c>
      <c r="N136" s="17">
        <f>IF(A136="","",IF(H136="","Add a rating",IF(L136=0,"Add a corrective action",IF(COUNTIFS(Actions!$B$2:$B$501,A136,Actions!$L$2:$L$501,"&lt;&gt;OK")&gt;0,"Fix the action record","OK"))))</f>
        <v/>
      </c>
      <c r="O136" s="17">
        <f>IF(A136="","",IFERROR(INDEX(Inspections!$B$2:$B$201,MATCH(B136,Inspections!$A$2:$A$201,0)),""))</f>
        <v/>
      </c>
      <c r="P136" s="17">
        <f>IF(A136="","",IF(OR('Start here'!$B$5="",O136='Start here'!$B$5),1,0))</f>
        <v/>
      </c>
    </row>
    <row r="137">
      <c r="A137" s="14" t="n"/>
      <c r="B137" s="14" t="n"/>
      <c r="C137" s="16" t="n"/>
      <c r="D137" s="14" t="n"/>
      <c r="E137" s="14" t="n"/>
      <c r="F137" s="14" t="n"/>
      <c r="G137" s="14" t="n"/>
      <c r="H137" s="14" t="n"/>
      <c r="I137" s="14" t="n"/>
      <c r="J137" s="14" t="n"/>
      <c r="K137" s="17">
        <f>IF(A137="","",IF(AND(C137&lt;&gt;"",C137&gt;'Start here'!$B$4),"Not yet logged",IF(L137=0,"No action recorded",IF(COUNTIFS(Actions!$B$2:$B$501,A137,Actions!$J$2:$J$501,"Overdue")&gt;0,"Overdue",IF(COUNTIFS(Actions!$B$2:$B$501,A137,Actions!$J$2:$J$501,"Open")&gt;0,"Open",IF(COUNTIFS(Actions!$B$2:$B$501,A137,Actions!$J$2:$J$501,"Closed, not verified")&gt;0,"Closed, not verified","Closed and verified"))))))</f>
        <v/>
      </c>
      <c r="L137" s="17">
        <f>IF(A137="","",COUNTIF(Actions!$B$2:$B$501,A137))</f>
        <v/>
      </c>
      <c r="M137" s="17">
        <f>IF(A137="","",IF(AND(J137&lt;&gt;"",K137&lt;&gt;"Not yet logged"),"Yes",""))</f>
        <v/>
      </c>
      <c r="N137" s="17">
        <f>IF(A137="","",IF(H137="","Add a rating",IF(L137=0,"Add a corrective action",IF(COUNTIFS(Actions!$B$2:$B$501,A137,Actions!$L$2:$L$501,"&lt;&gt;OK")&gt;0,"Fix the action record","OK"))))</f>
        <v/>
      </c>
      <c r="O137" s="17">
        <f>IF(A137="","",IFERROR(INDEX(Inspections!$B$2:$B$201,MATCH(B137,Inspections!$A$2:$A$201,0)),""))</f>
        <v/>
      </c>
      <c r="P137" s="17">
        <f>IF(A137="","",IF(OR('Start here'!$B$5="",O137='Start here'!$B$5),1,0))</f>
        <v/>
      </c>
    </row>
    <row r="138">
      <c r="A138" s="14" t="n"/>
      <c r="B138" s="14" t="n"/>
      <c r="C138" s="16" t="n"/>
      <c r="D138" s="14" t="n"/>
      <c r="E138" s="14" t="n"/>
      <c r="F138" s="14" t="n"/>
      <c r="G138" s="14" t="n"/>
      <c r="H138" s="14" t="n"/>
      <c r="I138" s="14" t="n"/>
      <c r="J138" s="14" t="n"/>
      <c r="K138" s="17">
        <f>IF(A138="","",IF(AND(C138&lt;&gt;"",C138&gt;'Start here'!$B$4),"Not yet logged",IF(L138=0,"No action recorded",IF(COUNTIFS(Actions!$B$2:$B$501,A138,Actions!$J$2:$J$501,"Overdue")&gt;0,"Overdue",IF(COUNTIFS(Actions!$B$2:$B$501,A138,Actions!$J$2:$J$501,"Open")&gt;0,"Open",IF(COUNTIFS(Actions!$B$2:$B$501,A138,Actions!$J$2:$J$501,"Closed, not verified")&gt;0,"Closed, not verified","Closed and verified"))))))</f>
        <v/>
      </c>
      <c r="L138" s="17">
        <f>IF(A138="","",COUNTIF(Actions!$B$2:$B$501,A138))</f>
        <v/>
      </c>
      <c r="M138" s="17">
        <f>IF(A138="","",IF(AND(J138&lt;&gt;"",K138&lt;&gt;"Not yet logged"),"Yes",""))</f>
        <v/>
      </c>
      <c r="N138" s="17">
        <f>IF(A138="","",IF(H138="","Add a rating",IF(L138=0,"Add a corrective action",IF(COUNTIFS(Actions!$B$2:$B$501,A138,Actions!$L$2:$L$501,"&lt;&gt;OK")&gt;0,"Fix the action record","OK"))))</f>
        <v/>
      </c>
      <c r="O138" s="17">
        <f>IF(A138="","",IFERROR(INDEX(Inspections!$B$2:$B$201,MATCH(B138,Inspections!$A$2:$A$201,0)),""))</f>
        <v/>
      </c>
      <c r="P138" s="17">
        <f>IF(A138="","",IF(OR('Start here'!$B$5="",O138='Start here'!$B$5),1,0))</f>
        <v/>
      </c>
    </row>
    <row r="139">
      <c r="A139" s="14" t="n"/>
      <c r="B139" s="14" t="n"/>
      <c r="C139" s="16" t="n"/>
      <c r="D139" s="14" t="n"/>
      <c r="E139" s="14" t="n"/>
      <c r="F139" s="14" t="n"/>
      <c r="G139" s="14" t="n"/>
      <c r="H139" s="14" t="n"/>
      <c r="I139" s="14" t="n"/>
      <c r="J139" s="14" t="n"/>
      <c r="K139" s="17">
        <f>IF(A139="","",IF(AND(C139&lt;&gt;"",C139&gt;'Start here'!$B$4),"Not yet logged",IF(L139=0,"No action recorded",IF(COUNTIFS(Actions!$B$2:$B$501,A139,Actions!$J$2:$J$501,"Overdue")&gt;0,"Overdue",IF(COUNTIFS(Actions!$B$2:$B$501,A139,Actions!$J$2:$J$501,"Open")&gt;0,"Open",IF(COUNTIFS(Actions!$B$2:$B$501,A139,Actions!$J$2:$J$501,"Closed, not verified")&gt;0,"Closed, not verified","Closed and verified"))))))</f>
        <v/>
      </c>
      <c r="L139" s="17">
        <f>IF(A139="","",COUNTIF(Actions!$B$2:$B$501,A139))</f>
        <v/>
      </c>
      <c r="M139" s="17">
        <f>IF(A139="","",IF(AND(J139&lt;&gt;"",K139&lt;&gt;"Not yet logged"),"Yes",""))</f>
        <v/>
      </c>
      <c r="N139" s="17">
        <f>IF(A139="","",IF(H139="","Add a rating",IF(L139=0,"Add a corrective action",IF(COUNTIFS(Actions!$B$2:$B$501,A139,Actions!$L$2:$L$501,"&lt;&gt;OK")&gt;0,"Fix the action record","OK"))))</f>
        <v/>
      </c>
      <c r="O139" s="17">
        <f>IF(A139="","",IFERROR(INDEX(Inspections!$B$2:$B$201,MATCH(B139,Inspections!$A$2:$A$201,0)),""))</f>
        <v/>
      </c>
      <c r="P139" s="17">
        <f>IF(A139="","",IF(OR('Start here'!$B$5="",O139='Start here'!$B$5),1,0))</f>
        <v/>
      </c>
    </row>
    <row r="140">
      <c r="A140" s="14" t="n"/>
      <c r="B140" s="14" t="n"/>
      <c r="C140" s="16" t="n"/>
      <c r="D140" s="14" t="n"/>
      <c r="E140" s="14" t="n"/>
      <c r="F140" s="14" t="n"/>
      <c r="G140" s="14" t="n"/>
      <c r="H140" s="14" t="n"/>
      <c r="I140" s="14" t="n"/>
      <c r="J140" s="14" t="n"/>
      <c r="K140" s="17">
        <f>IF(A140="","",IF(AND(C140&lt;&gt;"",C140&gt;'Start here'!$B$4),"Not yet logged",IF(L140=0,"No action recorded",IF(COUNTIFS(Actions!$B$2:$B$501,A140,Actions!$J$2:$J$501,"Overdue")&gt;0,"Overdue",IF(COUNTIFS(Actions!$B$2:$B$501,A140,Actions!$J$2:$J$501,"Open")&gt;0,"Open",IF(COUNTIFS(Actions!$B$2:$B$501,A140,Actions!$J$2:$J$501,"Closed, not verified")&gt;0,"Closed, not verified","Closed and verified"))))))</f>
        <v/>
      </c>
      <c r="L140" s="17">
        <f>IF(A140="","",COUNTIF(Actions!$B$2:$B$501,A140))</f>
        <v/>
      </c>
      <c r="M140" s="17">
        <f>IF(A140="","",IF(AND(J140&lt;&gt;"",K140&lt;&gt;"Not yet logged"),"Yes",""))</f>
        <v/>
      </c>
      <c r="N140" s="17">
        <f>IF(A140="","",IF(H140="","Add a rating",IF(L140=0,"Add a corrective action",IF(COUNTIFS(Actions!$B$2:$B$501,A140,Actions!$L$2:$L$501,"&lt;&gt;OK")&gt;0,"Fix the action record","OK"))))</f>
        <v/>
      </c>
      <c r="O140" s="17">
        <f>IF(A140="","",IFERROR(INDEX(Inspections!$B$2:$B$201,MATCH(B140,Inspections!$A$2:$A$201,0)),""))</f>
        <v/>
      </c>
      <c r="P140" s="17">
        <f>IF(A140="","",IF(OR('Start here'!$B$5="",O140='Start here'!$B$5),1,0))</f>
        <v/>
      </c>
    </row>
    <row r="141">
      <c r="A141" s="14" t="n"/>
      <c r="B141" s="14" t="n"/>
      <c r="C141" s="16" t="n"/>
      <c r="D141" s="14" t="n"/>
      <c r="E141" s="14" t="n"/>
      <c r="F141" s="14" t="n"/>
      <c r="G141" s="14" t="n"/>
      <c r="H141" s="14" t="n"/>
      <c r="I141" s="14" t="n"/>
      <c r="J141" s="14" t="n"/>
      <c r="K141" s="17">
        <f>IF(A141="","",IF(AND(C141&lt;&gt;"",C141&gt;'Start here'!$B$4),"Not yet logged",IF(L141=0,"No action recorded",IF(COUNTIFS(Actions!$B$2:$B$501,A141,Actions!$J$2:$J$501,"Overdue")&gt;0,"Overdue",IF(COUNTIFS(Actions!$B$2:$B$501,A141,Actions!$J$2:$J$501,"Open")&gt;0,"Open",IF(COUNTIFS(Actions!$B$2:$B$501,A141,Actions!$J$2:$J$501,"Closed, not verified")&gt;0,"Closed, not verified","Closed and verified"))))))</f>
        <v/>
      </c>
      <c r="L141" s="17">
        <f>IF(A141="","",COUNTIF(Actions!$B$2:$B$501,A141))</f>
        <v/>
      </c>
      <c r="M141" s="17">
        <f>IF(A141="","",IF(AND(J141&lt;&gt;"",K141&lt;&gt;"Not yet logged"),"Yes",""))</f>
        <v/>
      </c>
      <c r="N141" s="17">
        <f>IF(A141="","",IF(H141="","Add a rating",IF(L141=0,"Add a corrective action",IF(COUNTIFS(Actions!$B$2:$B$501,A141,Actions!$L$2:$L$501,"&lt;&gt;OK")&gt;0,"Fix the action record","OK"))))</f>
        <v/>
      </c>
      <c r="O141" s="17">
        <f>IF(A141="","",IFERROR(INDEX(Inspections!$B$2:$B$201,MATCH(B141,Inspections!$A$2:$A$201,0)),""))</f>
        <v/>
      </c>
      <c r="P141" s="17">
        <f>IF(A141="","",IF(OR('Start here'!$B$5="",O141='Start here'!$B$5),1,0))</f>
        <v/>
      </c>
    </row>
    <row r="142">
      <c r="A142" s="14" t="n"/>
      <c r="B142" s="14" t="n"/>
      <c r="C142" s="16" t="n"/>
      <c r="D142" s="14" t="n"/>
      <c r="E142" s="14" t="n"/>
      <c r="F142" s="14" t="n"/>
      <c r="G142" s="14" t="n"/>
      <c r="H142" s="14" t="n"/>
      <c r="I142" s="14" t="n"/>
      <c r="J142" s="14" t="n"/>
      <c r="K142" s="17">
        <f>IF(A142="","",IF(AND(C142&lt;&gt;"",C142&gt;'Start here'!$B$4),"Not yet logged",IF(L142=0,"No action recorded",IF(COUNTIFS(Actions!$B$2:$B$501,A142,Actions!$J$2:$J$501,"Overdue")&gt;0,"Overdue",IF(COUNTIFS(Actions!$B$2:$B$501,A142,Actions!$J$2:$J$501,"Open")&gt;0,"Open",IF(COUNTIFS(Actions!$B$2:$B$501,A142,Actions!$J$2:$J$501,"Closed, not verified")&gt;0,"Closed, not verified","Closed and verified"))))))</f>
        <v/>
      </c>
      <c r="L142" s="17">
        <f>IF(A142="","",COUNTIF(Actions!$B$2:$B$501,A142))</f>
        <v/>
      </c>
      <c r="M142" s="17">
        <f>IF(A142="","",IF(AND(J142&lt;&gt;"",K142&lt;&gt;"Not yet logged"),"Yes",""))</f>
        <v/>
      </c>
      <c r="N142" s="17">
        <f>IF(A142="","",IF(H142="","Add a rating",IF(L142=0,"Add a corrective action",IF(COUNTIFS(Actions!$B$2:$B$501,A142,Actions!$L$2:$L$501,"&lt;&gt;OK")&gt;0,"Fix the action record","OK"))))</f>
        <v/>
      </c>
      <c r="O142" s="17">
        <f>IF(A142="","",IFERROR(INDEX(Inspections!$B$2:$B$201,MATCH(B142,Inspections!$A$2:$A$201,0)),""))</f>
        <v/>
      </c>
      <c r="P142" s="17">
        <f>IF(A142="","",IF(OR('Start here'!$B$5="",O142='Start here'!$B$5),1,0))</f>
        <v/>
      </c>
    </row>
    <row r="143">
      <c r="A143" s="14" t="n"/>
      <c r="B143" s="14" t="n"/>
      <c r="C143" s="16" t="n"/>
      <c r="D143" s="14" t="n"/>
      <c r="E143" s="14" t="n"/>
      <c r="F143" s="14" t="n"/>
      <c r="G143" s="14" t="n"/>
      <c r="H143" s="14" t="n"/>
      <c r="I143" s="14" t="n"/>
      <c r="J143" s="14" t="n"/>
      <c r="K143" s="17">
        <f>IF(A143="","",IF(AND(C143&lt;&gt;"",C143&gt;'Start here'!$B$4),"Not yet logged",IF(L143=0,"No action recorded",IF(COUNTIFS(Actions!$B$2:$B$501,A143,Actions!$J$2:$J$501,"Overdue")&gt;0,"Overdue",IF(COUNTIFS(Actions!$B$2:$B$501,A143,Actions!$J$2:$J$501,"Open")&gt;0,"Open",IF(COUNTIFS(Actions!$B$2:$B$501,A143,Actions!$J$2:$J$501,"Closed, not verified")&gt;0,"Closed, not verified","Closed and verified"))))))</f>
        <v/>
      </c>
      <c r="L143" s="17">
        <f>IF(A143="","",COUNTIF(Actions!$B$2:$B$501,A143))</f>
        <v/>
      </c>
      <c r="M143" s="17">
        <f>IF(A143="","",IF(AND(J143&lt;&gt;"",K143&lt;&gt;"Not yet logged"),"Yes",""))</f>
        <v/>
      </c>
      <c r="N143" s="17">
        <f>IF(A143="","",IF(H143="","Add a rating",IF(L143=0,"Add a corrective action",IF(COUNTIFS(Actions!$B$2:$B$501,A143,Actions!$L$2:$L$501,"&lt;&gt;OK")&gt;0,"Fix the action record","OK"))))</f>
        <v/>
      </c>
      <c r="O143" s="17">
        <f>IF(A143="","",IFERROR(INDEX(Inspections!$B$2:$B$201,MATCH(B143,Inspections!$A$2:$A$201,0)),""))</f>
        <v/>
      </c>
      <c r="P143" s="17">
        <f>IF(A143="","",IF(OR('Start here'!$B$5="",O143='Start here'!$B$5),1,0))</f>
        <v/>
      </c>
    </row>
    <row r="144">
      <c r="A144" s="14" t="n"/>
      <c r="B144" s="14" t="n"/>
      <c r="C144" s="16" t="n"/>
      <c r="D144" s="14" t="n"/>
      <c r="E144" s="14" t="n"/>
      <c r="F144" s="14" t="n"/>
      <c r="G144" s="14" t="n"/>
      <c r="H144" s="14" t="n"/>
      <c r="I144" s="14" t="n"/>
      <c r="J144" s="14" t="n"/>
      <c r="K144" s="17">
        <f>IF(A144="","",IF(AND(C144&lt;&gt;"",C144&gt;'Start here'!$B$4),"Not yet logged",IF(L144=0,"No action recorded",IF(COUNTIFS(Actions!$B$2:$B$501,A144,Actions!$J$2:$J$501,"Overdue")&gt;0,"Overdue",IF(COUNTIFS(Actions!$B$2:$B$501,A144,Actions!$J$2:$J$501,"Open")&gt;0,"Open",IF(COUNTIFS(Actions!$B$2:$B$501,A144,Actions!$J$2:$J$501,"Closed, not verified")&gt;0,"Closed, not verified","Closed and verified"))))))</f>
        <v/>
      </c>
      <c r="L144" s="17">
        <f>IF(A144="","",COUNTIF(Actions!$B$2:$B$501,A144))</f>
        <v/>
      </c>
      <c r="M144" s="17">
        <f>IF(A144="","",IF(AND(J144&lt;&gt;"",K144&lt;&gt;"Not yet logged"),"Yes",""))</f>
        <v/>
      </c>
      <c r="N144" s="17">
        <f>IF(A144="","",IF(H144="","Add a rating",IF(L144=0,"Add a corrective action",IF(COUNTIFS(Actions!$B$2:$B$501,A144,Actions!$L$2:$L$501,"&lt;&gt;OK")&gt;0,"Fix the action record","OK"))))</f>
        <v/>
      </c>
      <c r="O144" s="17">
        <f>IF(A144="","",IFERROR(INDEX(Inspections!$B$2:$B$201,MATCH(B144,Inspections!$A$2:$A$201,0)),""))</f>
        <v/>
      </c>
      <c r="P144" s="17">
        <f>IF(A144="","",IF(OR('Start here'!$B$5="",O144='Start here'!$B$5),1,0))</f>
        <v/>
      </c>
    </row>
    <row r="145">
      <c r="A145" s="14" t="n"/>
      <c r="B145" s="14" t="n"/>
      <c r="C145" s="16" t="n"/>
      <c r="D145" s="14" t="n"/>
      <c r="E145" s="14" t="n"/>
      <c r="F145" s="14" t="n"/>
      <c r="G145" s="14" t="n"/>
      <c r="H145" s="14" t="n"/>
      <c r="I145" s="14" t="n"/>
      <c r="J145" s="14" t="n"/>
      <c r="K145" s="17">
        <f>IF(A145="","",IF(AND(C145&lt;&gt;"",C145&gt;'Start here'!$B$4),"Not yet logged",IF(L145=0,"No action recorded",IF(COUNTIFS(Actions!$B$2:$B$501,A145,Actions!$J$2:$J$501,"Overdue")&gt;0,"Overdue",IF(COUNTIFS(Actions!$B$2:$B$501,A145,Actions!$J$2:$J$501,"Open")&gt;0,"Open",IF(COUNTIFS(Actions!$B$2:$B$501,A145,Actions!$J$2:$J$501,"Closed, not verified")&gt;0,"Closed, not verified","Closed and verified"))))))</f>
        <v/>
      </c>
      <c r="L145" s="17">
        <f>IF(A145="","",COUNTIF(Actions!$B$2:$B$501,A145))</f>
        <v/>
      </c>
      <c r="M145" s="17">
        <f>IF(A145="","",IF(AND(J145&lt;&gt;"",K145&lt;&gt;"Not yet logged"),"Yes",""))</f>
        <v/>
      </c>
      <c r="N145" s="17">
        <f>IF(A145="","",IF(H145="","Add a rating",IF(L145=0,"Add a corrective action",IF(COUNTIFS(Actions!$B$2:$B$501,A145,Actions!$L$2:$L$501,"&lt;&gt;OK")&gt;0,"Fix the action record","OK"))))</f>
        <v/>
      </c>
      <c r="O145" s="17">
        <f>IF(A145="","",IFERROR(INDEX(Inspections!$B$2:$B$201,MATCH(B145,Inspections!$A$2:$A$201,0)),""))</f>
        <v/>
      </c>
      <c r="P145" s="17">
        <f>IF(A145="","",IF(OR('Start here'!$B$5="",O145='Start here'!$B$5),1,0))</f>
        <v/>
      </c>
    </row>
    <row r="146">
      <c r="A146" s="14" t="n"/>
      <c r="B146" s="14" t="n"/>
      <c r="C146" s="16" t="n"/>
      <c r="D146" s="14" t="n"/>
      <c r="E146" s="14" t="n"/>
      <c r="F146" s="14" t="n"/>
      <c r="G146" s="14" t="n"/>
      <c r="H146" s="14" t="n"/>
      <c r="I146" s="14" t="n"/>
      <c r="J146" s="14" t="n"/>
      <c r="K146" s="17">
        <f>IF(A146="","",IF(AND(C146&lt;&gt;"",C146&gt;'Start here'!$B$4),"Not yet logged",IF(L146=0,"No action recorded",IF(COUNTIFS(Actions!$B$2:$B$501,A146,Actions!$J$2:$J$501,"Overdue")&gt;0,"Overdue",IF(COUNTIFS(Actions!$B$2:$B$501,A146,Actions!$J$2:$J$501,"Open")&gt;0,"Open",IF(COUNTIFS(Actions!$B$2:$B$501,A146,Actions!$J$2:$J$501,"Closed, not verified")&gt;0,"Closed, not verified","Closed and verified"))))))</f>
        <v/>
      </c>
      <c r="L146" s="17">
        <f>IF(A146="","",COUNTIF(Actions!$B$2:$B$501,A146))</f>
        <v/>
      </c>
      <c r="M146" s="17">
        <f>IF(A146="","",IF(AND(J146&lt;&gt;"",K146&lt;&gt;"Not yet logged"),"Yes",""))</f>
        <v/>
      </c>
      <c r="N146" s="17">
        <f>IF(A146="","",IF(H146="","Add a rating",IF(L146=0,"Add a corrective action",IF(COUNTIFS(Actions!$B$2:$B$501,A146,Actions!$L$2:$L$501,"&lt;&gt;OK")&gt;0,"Fix the action record","OK"))))</f>
        <v/>
      </c>
      <c r="O146" s="17">
        <f>IF(A146="","",IFERROR(INDEX(Inspections!$B$2:$B$201,MATCH(B146,Inspections!$A$2:$A$201,0)),""))</f>
        <v/>
      </c>
      <c r="P146" s="17">
        <f>IF(A146="","",IF(OR('Start here'!$B$5="",O146='Start here'!$B$5),1,0))</f>
        <v/>
      </c>
    </row>
    <row r="147">
      <c r="A147" s="14" t="n"/>
      <c r="B147" s="14" t="n"/>
      <c r="C147" s="16" t="n"/>
      <c r="D147" s="14" t="n"/>
      <c r="E147" s="14" t="n"/>
      <c r="F147" s="14" t="n"/>
      <c r="G147" s="14" t="n"/>
      <c r="H147" s="14" t="n"/>
      <c r="I147" s="14" t="n"/>
      <c r="J147" s="14" t="n"/>
      <c r="K147" s="17">
        <f>IF(A147="","",IF(AND(C147&lt;&gt;"",C147&gt;'Start here'!$B$4),"Not yet logged",IF(L147=0,"No action recorded",IF(COUNTIFS(Actions!$B$2:$B$501,A147,Actions!$J$2:$J$501,"Overdue")&gt;0,"Overdue",IF(COUNTIFS(Actions!$B$2:$B$501,A147,Actions!$J$2:$J$501,"Open")&gt;0,"Open",IF(COUNTIFS(Actions!$B$2:$B$501,A147,Actions!$J$2:$J$501,"Closed, not verified")&gt;0,"Closed, not verified","Closed and verified"))))))</f>
        <v/>
      </c>
      <c r="L147" s="17">
        <f>IF(A147="","",COUNTIF(Actions!$B$2:$B$501,A147))</f>
        <v/>
      </c>
      <c r="M147" s="17">
        <f>IF(A147="","",IF(AND(J147&lt;&gt;"",K147&lt;&gt;"Not yet logged"),"Yes",""))</f>
        <v/>
      </c>
      <c r="N147" s="17">
        <f>IF(A147="","",IF(H147="","Add a rating",IF(L147=0,"Add a corrective action",IF(COUNTIFS(Actions!$B$2:$B$501,A147,Actions!$L$2:$L$501,"&lt;&gt;OK")&gt;0,"Fix the action record","OK"))))</f>
        <v/>
      </c>
      <c r="O147" s="17">
        <f>IF(A147="","",IFERROR(INDEX(Inspections!$B$2:$B$201,MATCH(B147,Inspections!$A$2:$A$201,0)),""))</f>
        <v/>
      </c>
      <c r="P147" s="17">
        <f>IF(A147="","",IF(OR('Start here'!$B$5="",O147='Start here'!$B$5),1,0))</f>
        <v/>
      </c>
    </row>
    <row r="148">
      <c r="A148" s="14" t="n"/>
      <c r="B148" s="14" t="n"/>
      <c r="C148" s="16" t="n"/>
      <c r="D148" s="14" t="n"/>
      <c r="E148" s="14" t="n"/>
      <c r="F148" s="14" t="n"/>
      <c r="G148" s="14" t="n"/>
      <c r="H148" s="14" t="n"/>
      <c r="I148" s="14" t="n"/>
      <c r="J148" s="14" t="n"/>
      <c r="K148" s="17">
        <f>IF(A148="","",IF(AND(C148&lt;&gt;"",C148&gt;'Start here'!$B$4),"Not yet logged",IF(L148=0,"No action recorded",IF(COUNTIFS(Actions!$B$2:$B$501,A148,Actions!$J$2:$J$501,"Overdue")&gt;0,"Overdue",IF(COUNTIFS(Actions!$B$2:$B$501,A148,Actions!$J$2:$J$501,"Open")&gt;0,"Open",IF(COUNTIFS(Actions!$B$2:$B$501,A148,Actions!$J$2:$J$501,"Closed, not verified")&gt;0,"Closed, not verified","Closed and verified"))))))</f>
        <v/>
      </c>
      <c r="L148" s="17">
        <f>IF(A148="","",COUNTIF(Actions!$B$2:$B$501,A148))</f>
        <v/>
      </c>
      <c r="M148" s="17">
        <f>IF(A148="","",IF(AND(J148&lt;&gt;"",K148&lt;&gt;"Not yet logged"),"Yes",""))</f>
        <v/>
      </c>
      <c r="N148" s="17">
        <f>IF(A148="","",IF(H148="","Add a rating",IF(L148=0,"Add a corrective action",IF(COUNTIFS(Actions!$B$2:$B$501,A148,Actions!$L$2:$L$501,"&lt;&gt;OK")&gt;0,"Fix the action record","OK"))))</f>
        <v/>
      </c>
      <c r="O148" s="17">
        <f>IF(A148="","",IFERROR(INDEX(Inspections!$B$2:$B$201,MATCH(B148,Inspections!$A$2:$A$201,0)),""))</f>
        <v/>
      </c>
      <c r="P148" s="17">
        <f>IF(A148="","",IF(OR('Start here'!$B$5="",O148='Start here'!$B$5),1,0))</f>
        <v/>
      </c>
    </row>
    <row r="149">
      <c r="A149" s="14" t="n"/>
      <c r="B149" s="14" t="n"/>
      <c r="C149" s="16" t="n"/>
      <c r="D149" s="14" t="n"/>
      <c r="E149" s="14" t="n"/>
      <c r="F149" s="14" t="n"/>
      <c r="G149" s="14" t="n"/>
      <c r="H149" s="14" t="n"/>
      <c r="I149" s="14" t="n"/>
      <c r="J149" s="14" t="n"/>
      <c r="K149" s="17">
        <f>IF(A149="","",IF(AND(C149&lt;&gt;"",C149&gt;'Start here'!$B$4),"Not yet logged",IF(L149=0,"No action recorded",IF(COUNTIFS(Actions!$B$2:$B$501,A149,Actions!$J$2:$J$501,"Overdue")&gt;0,"Overdue",IF(COUNTIFS(Actions!$B$2:$B$501,A149,Actions!$J$2:$J$501,"Open")&gt;0,"Open",IF(COUNTIFS(Actions!$B$2:$B$501,A149,Actions!$J$2:$J$501,"Closed, not verified")&gt;0,"Closed, not verified","Closed and verified"))))))</f>
        <v/>
      </c>
      <c r="L149" s="17">
        <f>IF(A149="","",COUNTIF(Actions!$B$2:$B$501,A149))</f>
        <v/>
      </c>
      <c r="M149" s="17">
        <f>IF(A149="","",IF(AND(J149&lt;&gt;"",K149&lt;&gt;"Not yet logged"),"Yes",""))</f>
        <v/>
      </c>
      <c r="N149" s="17">
        <f>IF(A149="","",IF(H149="","Add a rating",IF(L149=0,"Add a corrective action",IF(COUNTIFS(Actions!$B$2:$B$501,A149,Actions!$L$2:$L$501,"&lt;&gt;OK")&gt;0,"Fix the action record","OK"))))</f>
        <v/>
      </c>
      <c r="O149" s="17">
        <f>IF(A149="","",IFERROR(INDEX(Inspections!$B$2:$B$201,MATCH(B149,Inspections!$A$2:$A$201,0)),""))</f>
        <v/>
      </c>
      <c r="P149" s="17">
        <f>IF(A149="","",IF(OR('Start here'!$B$5="",O149='Start here'!$B$5),1,0))</f>
        <v/>
      </c>
    </row>
    <row r="150">
      <c r="A150" s="14" t="n"/>
      <c r="B150" s="14" t="n"/>
      <c r="C150" s="16" t="n"/>
      <c r="D150" s="14" t="n"/>
      <c r="E150" s="14" t="n"/>
      <c r="F150" s="14" t="n"/>
      <c r="G150" s="14" t="n"/>
      <c r="H150" s="14" t="n"/>
      <c r="I150" s="14" t="n"/>
      <c r="J150" s="14" t="n"/>
      <c r="K150" s="17">
        <f>IF(A150="","",IF(AND(C150&lt;&gt;"",C150&gt;'Start here'!$B$4),"Not yet logged",IF(L150=0,"No action recorded",IF(COUNTIFS(Actions!$B$2:$B$501,A150,Actions!$J$2:$J$501,"Overdue")&gt;0,"Overdue",IF(COUNTIFS(Actions!$B$2:$B$501,A150,Actions!$J$2:$J$501,"Open")&gt;0,"Open",IF(COUNTIFS(Actions!$B$2:$B$501,A150,Actions!$J$2:$J$501,"Closed, not verified")&gt;0,"Closed, not verified","Closed and verified"))))))</f>
        <v/>
      </c>
      <c r="L150" s="17">
        <f>IF(A150="","",COUNTIF(Actions!$B$2:$B$501,A150))</f>
        <v/>
      </c>
      <c r="M150" s="17">
        <f>IF(A150="","",IF(AND(J150&lt;&gt;"",K150&lt;&gt;"Not yet logged"),"Yes",""))</f>
        <v/>
      </c>
      <c r="N150" s="17">
        <f>IF(A150="","",IF(H150="","Add a rating",IF(L150=0,"Add a corrective action",IF(COUNTIFS(Actions!$B$2:$B$501,A150,Actions!$L$2:$L$501,"&lt;&gt;OK")&gt;0,"Fix the action record","OK"))))</f>
        <v/>
      </c>
      <c r="O150" s="17">
        <f>IF(A150="","",IFERROR(INDEX(Inspections!$B$2:$B$201,MATCH(B150,Inspections!$A$2:$A$201,0)),""))</f>
        <v/>
      </c>
      <c r="P150" s="17">
        <f>IF(A150="","",IF(OR('Start here'!$B$5="",O150='Start here'!$B$5),1,0))</f>
        <v/>
      </c>
    </row>
    <row r="151">
      <c r="A151" s="14" t="n"/>
      <c r="B151" s="14" t="n"/>
      <c r="C151" s="16" t="n"/>
      <c r="D151" s="14" t="n"/>
      <c r="E151" s="14" t="n"/>
      <c r="F151" s="14" t="n"/>
      <c r="G151" s="14" t="n"/>
      <c r="H151" s="14" t="n"/>
      <c r="I151" s="14" t="n"/>
      <c r="J151" s="14" t="n"/>
      <c r="K151" s="17">
        <f>IF(A151="","",IF(AND(C151&lt;&gt;"",C151&gt;'Start here'!$B$4),"Not yet logged",IF(L151=0,"No action recorded",IF(COUNTIFS(Actions!$B$2:$B$501,A151,Actions!$J$2:$J$501,"Overdue")&gt;0,"Overdue",IF(COUNTIFS(Actions!$B$2:$B$501,A151,Actions!$J$2:$J$501,"Open")&gt;0,"Open",IF(COUNTIFS(Actions!$B$2:$B$501,A151,Actions!$J$2:$J$501,"Closed, not verified")&gt;0,"Closed, not verified","Closed and verified"))))))</f>
        <v/>
      </c>
      <c r="L151" s="17">
        <f>IF(A151="","",COUNTIF(Actions!$B$2:$B$501,A151))</f>
        <v/>
      </c>
      <c r="M151" s="17">
        <f>IF(A151="","",IF(AND(J151&lt;&gt;"",K151&lt;&gt;"Not yet logged"),"Yes",""))</f>
        <v/>
      </c>
      <c r="N151" s="17">
        <f>IF(A151="","",IF(H151="","Add a rating",IF(L151=0,"Add a corrective action",IF(COUNTIFS(Actions!$B$2:$B$501,A151,Actions!$L$2:$L$501,"&lt;&gt;OK")&gt;0,"Fix the action record","OK"))))</f>
        <v/>
      </c>
      <c r="O151" s="17">
        <f>IF(A151="","",IFERROR(INDEX(Inspections!$B$2:$B$201,MATCH(B151,Inspections!$A$2:$A$201,0)),""))</f>
        <v/>
      </c>
      <c r="P151" s="17">
        <f>IF(A151="","",IF(OR('Start here'!$B$5="",O151='Start here'!$B$5),1,0))</f>
        <v/>
      </c>
    </row>
    <row r="152">
      <c r="A152" s="14" t="n"/>
      <c r="B152" s="14" t="n"/>
      <c r="C152" s="16" t="n"/>
      <c r="D152" s="14" t="n"/>
      <c r="E152" s="14" t="n"/>
      <c r="F152" s="14" t="n"/>
      <c r="G152" s="14" t="n"/>
      <c r="H152" s="14" t="n"/>
      <c r="I152" s="14" t="n"/>
      <c r="J152" s="14" t="n"/>
      <c r="K152" s="17">
        <f>IF(A152="","",IF(AND(C152&lt;&gt;"",C152&gt;'Start here'!$B$4),"Not yet logged",IF(L152=0,"No action recorded",IF(COUNTIFS(Actions!$B$2:$B$501,A152,Actions!$J$2:$J$501,"Overdue")&gt;0,"Overdue",IF(COUNTIFS(Actions!$B$2:$B$501,A152,Actions!$J$2:$J$501,"Open")&gt;0,"Open",IF(COUNTIFS(Actions!$B$2:$B$501,A152,Actions!$J$2:$J$501,"Closed, not verified")&gt;0,"Closed, not verified","Closed and verified"))))))</f>
        <v/>
      </c>
      <c r="L152" s="17">
        <f>IF(A152="","",COUNTIF(Actions!$B$2:$B$501,A152))</f>
        <v/>
      </c>
      <c r="M152" s="17">
        <f>IF(A152="","",IF(AND(J152&lt;&gt;"",K152&lt;&gt;"Not yet logged"),"Yes",""))</f>
        <v/>
      </c>
      <c r="N152" s="17">
        <f>IF(A152="","",IF(H152="","Add a rating",IF(L152=0,"Add a corrective action",IF(COUNTIFS(Actions!$B$2:$B$501,A152,Actions!$L$2:$L$501,"&lt;&gt;OK")&gt;0,"Fix the action record","OK"))))</f>
        <v/>
      </c>
      <c r="O152" s="17">
        <f>IF(A152="","",IFERROR(INDEX(Inspections!$B$2:$B$201,MATCH(B152,Inspections!$A$2:$A$201,0)),""))</f>
        <v/>
      </c>
      <c r="P152" s="17">
        <f>IF(A152="","",IF(OR('Start here'!$B$5="",O152='Start here'!$B$5),1,0))</f>
        <v/>
      </c>
    </row>
    <row r="153">
      <c r="A153" s="14" t="n"/>
      <c r="B153" s="14" t="n"/>
      <c r="C153" s="16" t="n"/>
      <c r="D153" s="14" t="n"/>
      <c r="E153" s="14" t="n"/>
      <c r="F153" s="14" t="n"/>
      <c r="G153" s="14" t="n"/>
      <c r="H153" s="14" t="n"/>
      <c r="I153" s="14" t="n"/>
      <c r="J153" s="14" t="n"/>
      <c r="K153" s="17">
        <f>IF(A153="","",IF(AND(C153&lt;&gt;"",C153&gt;'Start here'!$B$4),"Not yet logged",IF(L153=0,"No action recorded",IF(COUNTIFS(Actions!$B$2:$B$501,A153,Actions!$J$2:$J$501,"Overdue")&gt;0,"Overdue",IF(COUNTIFS(Actions!$B$2:$B$501,A153,Actions!$J$2:$J$501,"Open")&gt;0,"Open",IF(COUNTIFS(Actions!$B$2:$B$501,A153,Actions!$J$2:$J$501,"Closed, not verified")&gt;0,"Closed, not verified","Closed and verified"))))))</f>
        <v/>
      </c>
      <c r="L153" s="17">
        <f>IF(A153="","",COUNTIF(Actions!$B$2:$B$501,A153))</f>
        <v/>
      </c>
      <c r="M153" s="17">
        <f>IF(A153="","",IF(AND(J153&lt;&gt;"",K153&lt;&gt;"Not yet logged"),"Yes",""))</f>
        <v/>
      </c>
      <c r="N153" s="17">
        <f>IF(A153="","",IF(H153="","Add a rating",IF(L153=0,"Add a corrective action",IF(COUNTIFS(Actions!$B$2:$B$501,A153,Actions!$L$2:$L$501,"&lt;&gt;OK")&gt;0,"Fix the action record","OK"))))</f>
        <v/>
      </c>
      <c r="O153" s="17">
        <f>IF(A153="","",IFERROR(INDEX(Inspections!$B$2:$B$201,MATCH(B153,Inspections!$A$2:$A$201,0)),""))</f>
        <v/>
      </c>
      <c r="P153" s="17">
        <f>IF(A153="","",IF(OR('Start here'!$B$5="",O153='Start here'!$B$5),1,0))</f>
        <v/>
      </c>
    </row>
    <row r="154">
      <c r="A154" s="14" t="n"/>
      <c r="B154" s="14" t="n"/>
      <c r="C154" s="16" t="n"/>
      <c r="D154" s="14" t="n"/>
      <c r="E154" s="14" t="n"/>
      <c r="F154" s="14" t="n"/>
      <c r="G154" s="14" t="n"/>
      <c r="H154" s="14" t="n"/>
      <c r="I154" s="14" t="n"/>
      <c r="J154" s="14" t="n"/>
      <c r="K154" s="17">
        <f>IF(A154="","",IF(AND(C154&lt;&gt;"",C154&gt;'Start here'!$B$4),"Not yet logged",IF(L154=0,"No action recorded",IF(COUNTIFS(Actions!$B$2:$B$501,A154,Actions!$J$2:$J$501,"Overdue")&gt;0,"Overdue",IF(COUNTIFS(Actions!$B$2:$B$501,A154,Actions!$J$2:$J$501,"Open")&gt;0,"Open",IF(COUNTIFS(Actions!$B$2:$B$501,A154,Actions!$J$2:$J$501,"Closed, not verified")&gt;0,"Closed, not verified","Closed and verified"))))))</f>
        <v/>
      </c>
      <c r="L154" s="17">
        <f>IF(A154="","",COUNTIF(Actions!$B$2:$B$501,A154))</f>
        <v/>
      </c>
      <c r="M154" s="17">
        <f>IF(A154="","",IF(AND(J154&lt;&gt;"",K154&lt;&gt;"Not yet logged"),"Yes",""))</f>
        <v/>
      </c>
      <c r="N154" s="17">
        <f>IF(A154="","",IF(H154="","Add a rating",IF(L154=0,"Add a corrective action",IF(COUNTIFS(Actions!$B$2:$B$501,A154,Actions!$L$2:$L$501,"&lt;&gt;OK")&gt;0,"Fix the action record","OK"))))</f>
        <v/>
      </c>
      <c r="O154" s="17">
        <f>IF(A154="","",IFERROR(INDEX(Inspections!$B$2:$B$201,MATCH(B154,Inspections!$A$2:$A$201,0)),""))</f>
        <v/>
      </c>
      <c r="P154" s="17">
        <f>IF(A154="","",IF(OR('Start here'!$B$5="",O154='Start here'!$B$5),1,0))</f>
        <v/>
      </c>
    </row>
    <row r="155">
      <c r="A155" s="14" t="n"/>
      <c r="B155" s="14" t="n"/>
      <c r="C155" s="16" t="n"/>
      <c r="D155" s="14" t="n"/>
      <c r="E155" s="14" t="n"/>
      <c r="F155" s="14" t="n"/>
      <c r="G155" s="14" t="n"/>
      <c r="H155" s="14" t="n"/>
      <c r="I155" s="14" t="n"/>
      <c r="J155" s="14" t="n"/>
      <c r="K155" s="17">
        <f>IF(A155="","",IF(AND(C155&lt;&gt;"",C155&gt;'Start here'!$B$4),"Not yet logged",IF(L155=0,"No action recorded",IF(COUNTIFS(Actions!$B$2:$B$501,A155,Actions!$J$2:$J$501,"Overdue")&gt;0,"Overdue",IF(COUNTIFS(Actions!$B$2:$B$501,A155,Actions!$J$2:$J$501,"Open")&gt;0,"Open",IF(COUNTIFS(Actions!$B$2:$B$501,A155,Actions!$J$2:$J$501,"Closed, not verified")&gt;0,"Closed, not verified","Closed and verified"))))))</f>
        <v/>
      </c>
      <c r="L155" s="17">
        <f>IF(A155="","",COUNTIF(Actions!$B$2:$B$501,A155))</f>
        <v/>
      </c>
      <c r="M155" s="17">
        <f>IF(A155="","",IF(AND(J155&lt;&gt;"",K155&lt;&gt;"Not yet logged"),"Yes",""))</f>
        <v/>
      </c>
      <c r="N155" s="17">
        <f>IF(A155="","",IF(H155="","Add a rating",IF(L155=0,"Add a corrective action",IF(COUNTIFS(Actions!$B$2:$B$501,A155,Actions!$L$2:$L$501,"&lt;&gt;OK")&gt;0,"Fix the action record","OK"))))</f>
        <v/>
      </c>
      <c r="O155" s="17">
        <f>IF(A155="","",IFERROR(INDEX(Inspections!$B$2:$B$201,MATCH(B155,Inspections!$A$2:$A$201,0)),""))</f>
        <v/>
      </c>
      <c r="P155" s="17">
        <f>IF(A155="","",IF(OR('Start here'!$B$5="",O155='Start here'!$B$5),1,0))</f>
        <v/>
      </c>
    </row>
    <row r="156">
      <c r="A156" s="14" t="n"/>
      <c r="B156" s="14" t="n"/>
      <c r="C156" s="16" t="n"/>
      <c r="D156" s="14" t="n"/>
      <c r="E156" s="14" t="n"/>
      <c r="F156" s="14" t="n"/>
      <c r="G156" s="14" t="n"/>
      <c r="H156" s="14" t="n"/>
      <c r="I156" s="14" t="n"/>
      <c r="J156" s="14" t="n"/>
      <c r="K156" s="17">
        <f>IF(A156="","",IF(AND(C156&lt;&gt;"",C156&gt;'Start here'!$B$4),"Not yet logged",IF(L156=0,"No action recorded",IF(COUNTIFS(Actions!$B$2:$B$501,A156,Actions!$J$2:$J$501,"Overdue")&gt;0,"Overdue",IF(COUNTIFS(Actions!$B$2:$B$501,A156,Actions!$J$2:$J$501,"Open")&gt;0,"Open",IF(COUNTIFS(Actions!$B$2:$B$501,A156,Actions!$J$2:$J$501,"Closed, not verified")&gt;0,"Closed, not verified","Closed and verified"))))))</f>
        <v/>
      </c>
      <c r="L156" s="17">
        <f>IF(A156="","",COUNTIF(Actions!$B$2:$B$501,A156))</f>
        <v/>
      </c>
      <c r="M156" s="17">
        <f>IF(A156="","",IF(AND(J156&lt;&gt;"",K156&lt;&gt;"Not yet logged"),"Yes",""))</f>
        <v/>
      </c>
      <c r="N156" s="17">
        <f>IF(A156="","",IF(H156="","Add a rating",IF(L156=0,"Add a corrective action",IF(COUNTIFS(Actions!$B$2:$B$501,A156,Actions!$L$2:$L$501,"&lt;&gt;OK")&gt;0,"Fix the action record","OK"))))</f>
        <v/>
      </c>
      <c r="O156" s="17">
        <f>IF(A156="","",IFERROR(INDEX(Inspections!$B$2:$B$201,MATCH(B156,Inspections!$A$2:$A$201,0)),""))</f>
        <v/>
      </c>
      <c r="P156" s="17">
        <f>IF(A156="","",IF(OR('Start here'!$B$5="",O156='Start here'!$B$5),1,0))</f>
        <v/>
      </c>
    </row>
    <row r="157">
      <c r="A157" s="14" t="n"/>
      <c r="B157" s="14" t="n"/>
      <c r="C157" s="16" t="n"/>
      <c r="D157" s="14" t="n"/>
      <c r="E157" s="14" t="n"/>
      <c r="F157" s="14" t="n"/>
      <c r="G157" s="14" t="n"/>
      <c r="H157" s="14" t="n"/>
      <c r="I157" s="14" t="n"/>
      <c r="J157" s="14" t="n"/>
      <c r="K157" s="17">
        <f>IF(A157="","",IF(AND(C157&lt;&gt;"",C157&gt;'Start here'!$B$4),"Not yet logged",IF(L157=0,"No action recorded",IF(COUNTIFS(Actions!$B$2:$B$501,A157,Actions!$J$2:$J$501,"Overdue")&gt;0,"Overdue",IF(COUNTIFS(Actions!$B$2:$B$501,A157,Actions!$J$2:$J$501,"Open")&gt;0,"Open",IF(COUNTIFS(Actions!$B$2:$B$501,A157,Actions!$J$2:$J$501,"Closed, not verified")&gt;0,"Closed, not verified","Closed and verified"))))))</f>
        <v/>
      </c>
      <c r="L157" s="17">
        <f>IF(A157="","",COUNTIF(Actions!$B$2:$B$501,A157))</f>
        <v/>
      </c>
      <c r="M157" s="17">
        <f>IF(A157="","",IF(AND(J157&lt;&gt;"",K157&lt;&gt;"Not yet logged"),"Yes",""))</f>
        <v/>
      </c>
      <c r="N157" s="17">
        <f>IF(A157="","",IF(H157="","Add a rating",IF(L157=0,"Add a corrective action",IF(COUNTIFS(Actions!$B$2:$B$501,A157,Actions!$L$2:$L$501,"&lt;&gt;OK")&gt;0,"Fix the action record","OK"))))</f>
        <v/>
      </c>
      <c r="O157" s="17">
        <f>IF(A157="","",IFERROR(INDEX(Inspections!$B$2:$B$201,MATCH(B157,Inspections!$A$2:$A$201,0)),""))</f>
        <v/>
      </c>
      <c r="P157" s="17">
        <f>IF(A157="","",IF(OR('Start here'!$B$5="",O157='Start here'!$B$5),1,0))</f>
        <v/>
      </c>
    </row>
    <row r="158">
      <c r="A158" s="14" t="n"/>
      <c r="B158" s="14" t="n"/>
      <c r="C158" s="16" t="n"/>
      <c r="D158" s="14" t="n"/>
      <c r="E158" s="14" t="n"/>
      <c r="F158" s="14" t="n"/>
      <c r="G158" s="14" t="n"/>
      <c r="H158" s="14" t="n"/>
      <c r="I158" s="14" t="n"/>
      <c r="J158" s="14" t="n"/>
      <c r="K158" s="17">
        <f>IF(A158="","",IF(AND(C158&lt;&gt;"",C158&gt;'Start here'!$B$4),"Not yet logged",IF(L158=0,"No action recorded",IF(COUNTIFS(Actions!$B$2:$B$501,A158,Actions!$J$2:$J$501,"Overdue")&gt;0,"Overdue",IF(COUNTIFS(Actions!$B$2:$B$501,A158,Actions!$J$2:$J$501,"Open")&gt;0,"Open",IF(COUNTIFS(Actions!$B$2:$B$501,A158,Actions!$J$2:$J$501,"Closed, not verified")&gt;0,"Closed, not verified","Closed and verified"))))))</f>
        <v/>
      </c>
      <c r="L158" s="17">
        <f>IF(A158="","",COUNTIF(Actions!$B$2:$B$501,A158))</f>
        <v/>
      </c>
      <c r="M158" s="17">
        <f>IF(A158="","",IF(AND(J158&lt;&gt;"",K158&lt;&gt;"Not yet logged"),"Yes",""))</f>
        <v/>
      </c>
      <c r="N158" s="17">
        <f>IF(A158="","",IF(H158="","Add a rating",IF(L158=0,"Add a corrective action",IF(COUNTIFS(Actions!$B$2:$B$501,A158,Actions!$L$2:$L$501,"&lt;&gt;OK")&gt;0,"Fix the action record","OK"))))</f>
        <v/>
      </c>
      <c r="O158" s="17">
        <f>IF(A158="","",IFERROR(INDEX(Inspections!$B$2:$B$201,MATCH(B158,Inspections!$A$2:$A$201,0)),""))</f>
        <v/>
      </c>
      <c r="P158" s="17">
        <f>IF(A158="","",IF(OR('Start here'!$B$5="",O158='Start here'!$B$5),1,0))</f>
        <v/>
      </c>
    </row>
    <row r="159">
      <c r="A159" s="14" t="n"/>
      <c r="B159" s="14" t="n"/>
      <c r="C159" s="16" t="n"/>
      <c r="D159" s="14" t="n"/>
      <c r="E159" s="14" t="n"/>
      <c r="F159" s="14" t="n"/>
      <c r="G159" s="14" t="n"/>
      <c r="H159" s="14" t="n"/>
      <c r="I159" s="14" t="n"/>
      <c r="J159" s="14" t="n"/>
      <c r="K159" s="17">
        <f>IF(A159="","",IF(AND(C159&lt;&gt;"",C159&gt;'Start here'!$B$4),"Not yet logged",IF(L159=0,"No action recorded",IF(COUNTIFS(Actions!$B$2:$B$501,A159,Actions!$J$2:$J$501,"Overdue")&gt;0,"Overdue",IF(COUNTIFS(Actions!$B$2:$B$501,A159,Actions!$J$2:$J$501,"Open")&gt;0,"Open",IF(COUNTIFS(Actions!$B$2:$B$501,A159,Actions!$J$2:$J$501,"Closed, not verified")&gt;0,"Closed, not verified","Closed and verified"))))))</f>
        <v/>
      </c>
      <c r="L159" s="17">
        <f>IF(A159="","",COUNTIF(Actions!$B$2:$B$501,A159))</f>
        <v/>
      </c>
      <c r="M159" s="17">
        <f>IF(A159="","",IF(AND(J159&lt;&gt;"",K159&lt;&gt;"Not yet logged"),"Yes",""))</f>
        <v/>
      </c>
      <c r="N159" s="17">
        <f>IF(A159="","",IF(H159="","Add a rating",IF(L159=0,"Add a corrective action",IF(COUNTIFS(Actions!$B$2:$B$501,A159,Actions!$L$2:$L$501,"&lt;&gt;OK")&gt;0,"Fix the action record","OK"))))</f>
        <v/>
      </c>
      <c r="O159" s="17">
        <f>IF(A159="","",IFERROR(INDEX(Inspections!$B$2:$B$201,MATCH(B159,Inspections!$A$2:$A$201,0)),""))</f>
        <v/>
      </c>
      <c r="P159" s="17">
        <f>IF(A159="","",IF(OR('Start here'!$B$5="",O159='Start here'!$B$5),1,0))</f>
        <v/>
      </c>
    </row>
    <row r="160">
      <c r="A160" s="14" t="n"/>
      <c r="B160" s="14" t="n"/>
      <c r="C160" s="16" t="n"/>
      <c r="D160" s="14" t="n"/>
      <c r="E160" s="14" t="n"/>
      <c r="F160" s="14" t="n"/>
      <c r="G160" s="14" t="n"/>
      <c r="H160" s="14" t="n"/>
      <c r="I160" s="14" t="n"/>
      <c r="J160" s="14" t="n"/>
      <c r="K160" s="17">
        <f>IF(A160="","",IF(AND(C160&lt;&gt;"",C160&gt;'Start here'!$B$4),"Not yet logged",IF(L160=0,"No action recorded",IF(COUNTIFS(Actions!$B$2:$B$501,A160,Actions!$J$2:$J$501,"Overdue")&gt;0,"Overdue",IF(COUNTIFS(Actions!$B$2:$B$501,A160,Actions!$J$2:$J$501,"Open")&gt;0,"Open",IF(COUNTIFS(Actions!$B$2:$B$501,A160,Actions!$J$2:$J$501,"Closed, not verified")&gt;0,"Closed, not verified","Closed and verified"))))))</f>
        <v/>
      </c>
      <c r="L160" s="17">
        <f>IF(A160="","",COUNTIF(Actions!$B$2:$B$501,A160))</f>
        <v/>
      </c>
      <c r="M160" s="17">
        <f>IF(A160="","",IF(AND(J160&lt;&gt;"",K160&lt;&gt;"Not yet logged"),"Yes",""))</f>
        <v/>
      </c>
      <c r="N160" s="17">
        <f>IF(A160="","",IF(H160="","Add a rating",IF(L160=0,"Add a corrective action",IF(COUNTIFS(Actions!$B$2:$B$501,A160,Actions!$L$2:$L$501,"&lt;&gt;OK")&gt;0,"Fix the action record","OK"))))</f>
        <v/>
      </c>
      <c r="O160" s="17">
        <f>IF(A160="","",IFERROR(INDEX(Inspections!$B$2:$B$201,MATCH(B160,Inspections!$A$2:$A$201,0)),""))</f>
        <v/>
      </c>
      <c r="P160" s="17">
        <f>IF(A160="","",IF(OR('Start here'!$B$5="",O160='Start here'!$B$5),1,0))</f>
        <v/>
      </c>
    </row>
    <row r="161">
      <c r="A161" s="14" t="n"/>
      <c r="B161" s="14" t="n"/>
      <c r="C161" s="16" t="n"/>
      <c r="D161" s="14" t="n"/>
      <c r="E161" s="14" t="n"/>
      <c r="F161" s="14" t="n"/>
      <c r="G161" s="14" t="n"/>
      <c r="H161" s="14" t="n"/>
      <c r="I161" s="14" t="n"/>
      <c r="J161" s="14" t="n"/>
      <c r="K161" s="17">
        <f>IF(A161="","",IF(AND(C161&lt;&gt;"",C161&gt;'Start here'!$B$4),"Not yet logged",IF(L161=0,"No action recorded",IF(COUNTIFS(Actions!$B$2:$B$501,A161,Actions!$J$2:$J$501,"Overdue")&gt;0,"Overdue",IF(COUNTIFS(Actions!$B$2:$B$501,A161,Actions!$J$2:$J$501,"Open")&gt;0,"Open",IF(COUNTIFS(Actions!$B$2:$B$501,A161,Actions!$J$2:$J$501,"Closed, not verified")&gt;0,"Closed, not verified","Closed and verified"))))))</f>
        <v/>
      </c>
      <c r="L161" s="17">
        <f>IF(A161="","",COUNTIF(Actions!$B$2:$B$501,A161))</f>
        <v/>
      </c>
      <c r="M161" s="17">
        <f>IF(A161="","",IF(AND(J161&lt;&gt;"",K161&lt;&gt;"Not yet logged"),"Yes",""))</f>
        <v/>
      </c>
      <c r="N161" s="17">
        <f>IF(A161="","",IF(H161="","Add a rating",IF(L161=0,"Add a corrective action",IF(COUNTIFS(Actions!$B$2:$B$501,A161,Actions!$L$2:$L$501,"&lt;&gt;OK")&gt;0,"Fix the action record","OK"))))</f>
        <v/>
      </c>
      <c r="O161" s="17">
        <f>IF(A161="","",IFERROR(INDEX(Inspections!$B$2:$B$201,MATCH(B161,Inspections!$A$2:$A$201,0)),""))</f>
        <v/>
      </c>
      <c r="P161" s="17">
        <f>IF(A161="","",IF(OR('Start here'!$B$5="",O161='Start here'!$B$5),1,0))</f>
        <v/>
      </c>
    </row>
    <row r="162">
      <c r="A162" s="14" t="n"/>
      <c r="B162" s="14" t="n"/>
      <c r="C162" s="16" t="n"/>
      <c r="D162" s="14" t="n"/>
      <c r="E162" s="14" t="n"/>
      <c r="F162" s="14" t="n"/>
      <c r="G162" s="14" t="n"/>
      <c r="H162" s="14" t="n"/>
      <c r="I162" s="14" t="n"/>
      <c r="J162" s="14" t="n"/>
      <c r="K162" s="17">
        <f>IF(A162="","",IF(AND(C162&lt;&gt;"",C162&gt;'Start here'!$B$4),"Not yet logged",IF(L162=0,"No action recorded",IF(COUNTIFS(Actions!$B$2:$B$501,A162,Actions!$J$2:$J$501,"Overdue")&gt;0,"Overdue",IF(COUNTIFS(Actions!$B$2:$B$501,A162,Actions!$J$2:$J$501,"Open")&gt;0,"Open",IF(COUNTIFS(Actions!$B$2:$B$501,A162,Actions!$J$2:$J$501,"Closed, not verified")&gt;0,"Closed, not verified","Closed and verified"))))))</f>
        <v/>
      </c>
      <c r="L162" s="17">
        <f>IF(A162="","",COUNTIF(Actions!$B$2:$B$501,A162))</f>
        <v/>
      </c>
      <c r="M162" s="17">
        <f>IF(A162="","",IF(AND(J162&lt;&gt;"",K162&lt;&gt;"Not yet logged"),"Yes",""))</f>
        <v/>
      </c>
      <c r="N162" s="17">
        <f>IF(A162="","",IF(H162="","Add a rating",IF(L162=0,"Add a corrective action",IF(COUNTIFS(Actions!$B$2:$B$501,A162,Actions!$L$2:$L$501,"&lt;&gt;OK")&gt;0,"Fix the action record","OK"))))</f>
        <v/>
      </c>
      <c r="O162" s="17">
        <f>IF(A162="","",IFERROR(INDEX(Inspections!$B$2:$B$201,MATCH(B162,Inspections!$A$2:$A$201,0)),""))</f>
        <v/>
      </c>
      <c r="P162" s="17">
        <f>IF(A162="","",IF(OR('Start here'!$B$5="",O162='Start here'!$B$5),1,0))</f>
        <v/>
      </c>
    </row>
    <row r="163">
      <c r="A163" s="14" t="n"/>
      <c r="B163" s="14" t="n"/>
      <c r="C163" s="16" t="n"/>
      <c r="D163" s="14" t="n"/>
      <c r="E163" s="14" t="n"/>
      <c r="F163" s="14" t="n"/>
      <c r="G163" s="14" t="n"/>
      <c r="H163" s="14" t="n"/>
      <c r="I163" s="14" t="n"/>
      <c r="J163" s="14" t="n"/>
      <c r="K163" s="17">
        <f>IF(A163="","",IF(AND(C163&lt;&gt;"",C163&gt;'Start here'!$B$4),"Not yet logged",IF(L163=0,"No action recorded",IF(COUNTIFS(Actions!$B$2:$B$501,A163,Actions!$J$2:$J$501,"Overdue")&gt;0,"Overdue",IF(COUNTIFS(Actions!$B$2:$B$501,A163,Actions!$J$2:$J$501,"Open")&gt;0,"Open",IF(COUNTIFS(Actions!$B$2:$B$501,A163,Actions!$J$2:$J$501,"Closed, not verified")&gt;0,"Closed, not verified","Closed and verified"))))))</f>
        <v/>
      </c>
      <c r="L163" s="17">
        <f>IF(A163="","",COUNTIF(Actions!$B$2:$B$501,A163))</f>
        <v/>
      </c>
      <c r="M163" s="17">
        <f>IF(A163="","",IF(AND(J163&lt;&gt;"",K163&lt;&gt;"Not yet logged"),"Yes",""))</f>
        <v/>
      </c>
      <c r="N163" s="17">
        <f>IF(A163="","",IF(H163="","Add a rating",IF(L163=0,"Add a corrective action",IF(COUNTIFS(Actions!$B$2:$B$501,A163,Actions!$L$2:$L$501,"&lt;&gt;OK")&gt;0,"Fix the action record","OK"))))</f>
        <v/>
      </c>
      <c r="O163" s="17">
        <f>IF(A163="","",IFERROR(INDEX(Inspections!$B$2:$B$201,MATCH(B163,Inspections!$A$2:$A$201,0)),""))</f>
        <v/>
      </c>
      <c r="P163" s="17">
        <f>IF(A163="","",IF(OR('Start here'!$B$5="",O163='Start here'!$B$5),1,0))</f>
        <v/>
      </c>
    </row>
    <row r="164">
      <c r="A164" s="14" t="n"/>
      <c r="B164" s="14" t="n"/>
      <c r="C164" s="16" t="n"/>
      <c r="D164" s="14" t="n"/>
      <c r="E164" s="14" t="n"/>
      <c r="F164" s="14" t="n"/>
      <c r="G164" s="14" t="n"/>
      <c r="H164" s="14" t="n"/>
      <c r="I164" s="14" t="n"/>
      <c r="J164" s="14" t="n"/>
      <c r="K164" s="17">
        <f>IF(A164="","",IF(AND(C164&lt;&gt;"",C164&gt;'Start here'!$B$4),"Not yet logged",IF(L164=0,"No action recorded",IF(COUNTIFS(Actions!$B$2:$B$501,A164,Actions!$J$2:$J$501,"Overdue")&gt;0,"Overdue",IF(COUNTIFS(Actions!$B$2:$B$501,A164,Actions!$J$2:$J$501,"Open")&gt;0,"Open",IF(COUNTIFS(Actions!$B$2:$B$501,A164,Actions!$J$2:$J$501,"Closed, not verified")&gt;0,"Closed, not verified","Closed and verified"))))))</f>
        <v/>
      </c>
      <c r="L164" s="17">
        <f>IF(A164="","",COUNTIF(Actions!$B$2:$B$501,A164))</f>
        <v/>
      </c>
      <c r="M164" s="17">
        <f>IF(A164="","",IF(AND(J164&lt;&gt;"",K164&lt;&gt;"Not yet logged"),"Yes",""))</f>
        <v/>
      </c>
      <c r="N164" s="17">
        <f>IF(A164="","",IF(H164="","Add a rating",IF(L164=0,"Add a corrective action",IF(COUNTIFS(Actions!$B$2:$B$501,A164,Actions!$L$2:$L$501,"&lt;&gt;OK")&gt;0,"Fix the action record","OK"))))</f>
        <v/>
      </c>
      <c r="O164" s="17">
        <f>IF(A164="","",IFERROR(INDEX(Inspections!$B$2:$B$201,MATCH(B164,Inspections!$A$2:$A$201,0)),""))</f>
        <v/>
      </c>
      <c r="P164" s="17">
        <f>IF(A164="","",IF(OR('Start here'!$B$5="",O164='Start here'!$B$5),1,0))</f>
        <v/>
      </c>
    </row>
    <row r="165">
      <c r="A165" s="14" t="n"/>
      <c r="B165" s="14" t="n"/>
      <c r="C165" s="16" t="n"/>
      <c r="D165" s="14" t="n"/>
      <c r="E165" s="14" t="n"/>
      <c r="F165" s="14" t="n"/>
      <c r="G165" s="14" t="n"/>
      <c r="H165" s="14" t="n"/>
      <c r="I165" s="14" t="n"/>
      <c r="J165" s="14" t="n"/>
      <c r="K165" s="17">
        <f>IF(A165="","",IF(AND(C165&lt;&gt;"",C165&gt;'Start here'!$B$4),"Not yet logged",IF(L165=0,"No action recorded",IF(COUNTIFS(Actions!$B$2:$B$501,A165,Actions!$J$2:$J$501,"Overdue")&gt;0,"Overdue",IF(COUNTIFS(Actions!$B$2:$B$501,A165,Actions!$J$2:$J$501,"Open")&gt;0,"Open",IF(COUNTIFS(Actions!$B$2:$B$501,A165,Actions!$J$2:$J$501,"Closed, not verified")&gt;0,"Closed, not verified","Closed and verified"))))))</f>
        <v/>
      </c>
      <c r="L165" s="17">
        <f>IF(A165="","",COUNTIF(Actions!$B$2:$B$501,A165))</f>
        <v/>
      </c>
      <c r="M165" s="17">
        <f>IF(A165="","",IF(AND(J165&lt;&gt;"",K165&lt;&gt;"Not yet logged"),"Yes",""))</f>
        <v/>
      </c>
      <c r="N165" s="17">
        <f>IF(A165="","",IF(H165="","Add a rating",IF(L165=0,"Add a corrective action",IF(COUNTIFS(Actions!$B$2:$B$501,A165,Actions!$L$2:$L$501,"&lt;&gt;OK")&gt;0,"Fix the action record","OK"))))</f>
        <v/>
      </c>
      <c r="O165" s="17">
        <f>IF(A165="","",IFERROR(INDEX(Inspections!$B$2:$B$201,MATCH(B165,Inspections!$A$2:$A$201,0)),""))</f>
        <v/>
      </c>
      <c r="P165" s="17">
        <f>IF(A165="","",IF(OR('Start here'!$B$5="",O165='Start here'!$B$5),1,0))</f>
        <v/>
      </c>
    </row>
    <row r="166">
      <c r="A166" s="14" t="n"/>
      <c r="B166" s="14" t="n"/>
      <c r="C166" s="16" t="n"/>
      <c r="D166" s="14" t="n"/>
      <c r="E166" s="14" t="n"/>
      <c r="F166" s="14" t="n"/>
      <c r="G166" s="14" t="n"/>
      <c r="H166" s="14" t="n"/>
      <c r="I166" s="14" t="n"/>
      <c r="J166" s="14" t="n"/>
      <c r="K166" s="17">
        <f>IF(A166="","",IF(AND(C166&lt;&gt;"",C166&gt;'Start here'!$B$4),"Not yet logged",IF(L166=0,"No action recorded",IF(COUNTIFS(Actions!$B$2:$B$501,A166,Actions!$J$2:$J$501,"Overdue")&gt;0,"Overdue",IF(COUNTIFS(Actions!$B$2:$B$501,A166,Actions!$J$2:$J$501,"Open")&gt;0,"Open",IF(COUNTIFS(Actions!$B$2:$B$501,A166,Actions!$J$2:$J$501,"Closed, not verified")&gt;0,"Closed, not verified","Closed and verified"))))))</f>
        <v/>
      </c>
      <c r="L166" s="17">
        <f>IF(A166="","",COUNTIF(Actions!$B$2:$B$501,A166))</f>
        <v/>
      </c>
      <c r="M166" s="17">
        <f>IF(A166="","",IF(AND(J166&lt;&gt;"",K166&lt;&gt;"Not yet logged"),"Yes",""))</f>
        <v/>
      </c>
      <c r="N166" s="17">
        <f>IF(A166="","",IF(H166="","Add a rating",IF(L166=0,"Add a corrective action",IF(COUNTIFS(Actions!$B$2:$B$501,A166,Actions!$L$2:$L$501,"&lt;&gt;OK")&gt;0,"Fix the action record","OK"))))</f>
        <v/>
      </c>
      <c r="O166" s="17">
        <f>IF(A166="","",IFERROR(INDEX(Inspections!$B$2:$B$201,MATCH(B166,Inspections!$A$2:$A$201,0)),""))</f>
        <v/>
      </c>
      <c r="P166" s="17">
        <f>IF(A166="","",IF(OR('Start here'!$B$5="",O166='Start here'!$B$5),1,0))</f>
        <v/>
      </c>
    </row>
    <row r="167">
      <c r="A167" s="14" t="n"/>
      <c r="B167" s="14" t="n"/>
      <c r="C167" s="16" t="n"/>
      <c r="D167" s="14" t="n"/>
      <c r="E167" s="14" t="n"/>
      <c r="F167" s="14" t="n"/>
      <c r="G167" s="14" t="n"/>
      <c r="H167" s="14" t="n"/>
      <c r="I167" s="14" t="n"/>
      <c r="J167" s="14" t="n"/>
      <c r="K167" s="17">
        <f>IF(A167="","",IF(AND(C167&lt;&gt;"",C167&gt;'Start here'!$B$4),"Not yet logged",IF(L167=0,"No action recorded",IF(COUNTIFS(Actions!$B$2:$B$501,A167,Actions!$J$2:$J$501,"Overdue")&gt;0,"Overdue",IF(COUNTIFS(Actions!$B$2:$B$501,A167,Actions!$J$2:$J$501,"Open")&gt;0,"Open",IF(COUNTIFS(Actions!$B$2:$B$501,A167,Actions!$J$2:$J$501,"Closed, not verified")&gt;0,"Closed, not verified","Closed and verified"))))))</f>
        <v/>
      </c>
      <c r="L167" s="17">
        <f>IF(A167="","",COUNTIF(Actions!$B$2:$B$501,A167))</f>
        <v/>
      </c>
      <c r="M167" s="17">
        <f>IF(A167="","",IF(AND(J167&lt;&gt;"",K167&lt;&gt;"Not yet logged"),"Yes",""))</f>
        <v/>
      </c>
      <c r="N167" s="17">
        <f>IF(A167="","",IF(H167="","Add a rating",IF(L167=0,"Add a corrective action",IF(COUNTIFS(Actions!$B$2:$B$501,A167,Actions!$L$2:$L$501,"&lt;&gt;OK")&gt;0,"Fix the action record","OK"))))</f>
        <v/>
      </c>
      <c r="O167" s="17">
        <f>IF(A167="","",IFERROR(INDEX(Inspections!$B$2:$B$201,MATCH(B167,Inspections!$A$2:$A$201,0)),""))</f>
        <v/>
      </c>
      <c r="P167" s="17">
        <f>IF(A167="","",IF(OR('Start here'!$B$5="",O167='Start here'!$B$5),1,0))</f>
        <v/>
      </c>
    </row>
    <row r="168">
      <c r="A168" s="14" t="n"/>
      <c r="B168" s="14" t="n"/>
      <c r="C168" s="16" t="n"/>
      <c r="D168" s="14" t="n"/>
      <c r="E168" s="14" t="n"/>
      <c r="F168" s="14" t="n"/>
      <c r="G168" s="14" t="n"/>
      <c r="H168" s="14" t="n"/>
      <c r="I168" s="14" t="n"/>
      <c r="J168" s="14" t="n"/>
      <c r="K168" s="17">
        <f>IF(A168="","",IF(AND(C168&lt;&gt;"",C168&gt;'Start here'!$B$4),"Not yet logged",IF(L168=0,"No action recorded",IF(COUNTIFS(Actions!$B$2:$B$501,A168,Actions!$J$2:$J$501,"Overdue")&gt;0,"Overdue",IF(COUNTIFS(Actions!$B$2:$B$501,A168,Actions!$J$2:$J$501,"Open")&gt;0,"Open",IF(COUNTIFS(Actions!$B$2:$B$501,A168,Actions!$J$2:$J$501,"Closed, not verified")&gt;0,"Closed, not verified","Closed and verified"))))))</f>
        <v/>
      </c>
      <c r="L168" s="17">
        <f>IF(A168="","",COUNTIF(Actions!$B$2:$B$501,A168))</f>
        <v/>
      </c>
      <c r="M168" s="17">
        <f>IF(A168="","",IF(AND(J168&lt;&gt;"",K168&lt;&gt;"Not yet logged"),"Yes",""))</f>
        <v/>
      </c>
      <c r="N168" s="17">
        <f>IF(A168="","",IF(H168="","Add a rating",IF(L168=0,"Add a corrective action",IF(COUNTIFS(Actions!$B$2:$B$501,A168,Actions!$L$2:$L$501,"&lt;&gt;OK")&gt;0,"Fix the action record","OK"))))</f>
        <v/>
      </c>
      <c r="O168" s="17">
        <f>IF(A168="","",IFERROR(INDEX(Inspections!$B$2:$B$201,MATCH(B168,Inspections!$A$2:$A$201,0)),""))</f>
        <v/>
      </c>
      <c r="P168" s="17">
        <f>IF(A168="","",IF(OR('Start here'!$B$5="",O168='Start here'!$B$5),1,0))</f>
        <v/>
      </c>
    </row>
    <row r="169">
      <c r="A169" s="14" t="n"/>
      <c r="B169" s="14" t="n"/>
      <c r="C169" s="16" t="n"/>
      <c r="D169" s="14" t="n"/>
      <c r="E169" s="14" t="n"/>
      <c r="F169" s="14" t="n"/>
      <c r="G169" s="14" t="n"/>
      <c r="H169" s="14" t="n"/>
      <c r="I169" s="14" t="n"/>
      <c r="J169" s="14" t="n"/>
      <c r="K169" s="17">
        <f>IF(A169="","",IF(AND(C169&lt;&gt;"",C169&gt;'Start here'!$B$4),"Not yet logged",IF(L169=0,"No action recorded",IF(COUNTIFS(Actions!$B$2:$B$501,A169,Actions!$J$2:$J$501,"Overdue")&gt;0,"Overdue",IF(COUNTIFS(Actions!$B$2:$B$501,A169,Actions!$J$2:$J$501,"Open")&gt;0,"Open",IF(COUNTIFS(Actions!$B$2:$B$501,A169,Actions!$J$2:$J$501,"Closed, not verified")&gt;0,"Closed, not verified","Closed and verified"))))))</f>
        <v/>
      </c>
      <c r="L169" s="17">
        <f>IF(A169="","",COUNTIF(Actions!$B$2:$B$501,A169))</f>
        <v/>
      </c>
      <c r="M169" s="17">
        <f>IF(A169="","",IF(AND(J169&lt;&gt;"",K169&lt;&gt;"Not yet logged"),"Yes",""))</f>
        <v/>
      </c>
      <c r="N169" s="17">
        <f>IF(A169="","",IF(H169="","Add a rating",IF(L169=0,"Add a corrective action",IF(COUNTIFS(Actions!$B$2:$B$501,A169,Actions!$L$2:$L$501,"&lt;&gt;OK")&gt;0,"Fix the action record","OK"))))</f>
        <v/>
      </c>
      <c r="O169" s="17">
        <f>IF(A169="","",IFERROR(INDEX(Inspections!$B$2:$B$201,MATCH(B169,Inspections!$A$2:$A$201,0)),""))</f>
        <v/>
      </c>
      <c r="P169" s="17">
        <f>IF(A169="","",IF(OR('Start here'!$B$5="",O169='Start here'!$B$5),1,0))</f>
        <v/>
      </c>
    </row>
    <row r="170">
      <c r="A170" s="14" t="n"/>
      <c r="B170" s="14" t="n"/>
      <c r="C170" s="16" t="n"/>
      <c r="D170" s="14" t="n"/>
      <c r="E170" s="14" t="n"/>
      <c r="F170" s="14" t="n"/>
      <c r="G170" s="14" t="n"/>
      <c r="H170" s="14" t="n"/>
      <c r="I170" s="14" t="n"/>
      <c r="J170" s="14" t="n"/>
      <c r="K170" s="17">
        <f>IF(A170="","",IF(AND(C170&lt;&gt;"",C170&gt;'Start here'!$B$4),"Not yet logged",IF(L170=0,"No action recorded",IF(COUNTIFS(Actions!$B$2:$B$501,A170,Actions!$J$2:$J$501,"Overdue")&gt;0,"Overdue",IF(COUNTIFS(Actions!$B$2:$B$501,A170,Actions!$J$2:$J$501,"Open")&gt;0,"Open",IF(COUNTIFS(Actions!$B$2:$B$501,A170,Actions!$J$2:$J$501,"Closed, not verified")&gt;0,"Closed, not verified","Closed and verified"))))))</f>
        <v/>
      </c>
      <c r="L170" s="17">
        <f>IF(A170="","",COUNTIF(Actions!$B$2:$B$501,A170))</f>
        <v/>
      </c>
      <c r="M170" s="17">
        <f>IF(A170="","",IF(AND(J170&lt;&gt;"",K170&lt;&gt;"Not yet logged"),"Yes",""))</f>
        <v/>
      </c>
      <c r="N170" s="17">
        <f>IF(A170="","",IF(H170="","Add a rating",IF(L170=0,"Add a corrective action",IF(COUNTIFS(Actions!$B$2:$B$501,A170,Actions!$L$2:$L$501,"&lt;&gt;OK")&gt;0,"Fix the action record","OK"))))</f>
        <v/>
      </c>
      <c r="O170" s="17">
        <f>IF(A170="","",IFERROR(INDEX(Inspections!$B$2:$B$201,MATCH(B170,Inspections!$A$2:$A$201,0)),""))</f>
        <v/>
      </c>
      <c r="P170" s="17">
        <f>IF(A170="","",IF(OR('Start here'!$B$5="",O170='Start here'!$B$5),1,0))</f>
        <v/>
      </c>
    </row>
    <row r="171">
      <c r="A171" s="14" t="n"/>
      <c r="B171" s="14" t="n"/>
      <c r="C171" s="16" t="n"/>
      <c r="D171" s="14" t="n"/>
      <c r="E171" s="14" t="n"/>
      <c r="F171" s="14" t="n"/>
      <c r="G171" s="14" t="n"/>
      <c r="H171" s="14" t="n"/>
      <c r="I171" s="14" t="n"/>
      <c r="J171" s="14" t="n"/>
      <c r="K171" s="17">
        <f>IF(A171="","",IF(AND(C171&lt;&gt;"",C171&gt;'Start here'!$B$4),"Not yet logged",IF(L171=0,"No action recorded",IF(COUNTIFS(Actions!$B$2:$B$501,A171,Actions!$J$2:$J$501,"Overdue")&gt;0,"Overdue",IF(COUNTIFS(Actions!$B$2:$B$501,A171,Actions!$J$2:$J$501,"Open")&gt;0,"Open",IF(COUNTIFS(Actions!$B$2:$B$501,A171,Actions!$J$2:$J$501,"Closed, not verified")&gt;0,"Closed, not verified","Closed and verified"))))))</f>
        <v/>
      </c>
      <c r="L171" s="17">
        <f>IF(A171="","",COUNTIF(Actions!$B$2:$B$501,A171))</f>
        <v/>
      </c>
      <c r="M171" s="17">
        <f>IF(A171="","",IF(AND(J171&lt;&gt;"",K171&lt;&gt;"Not yet logged"),"Yes",""))</f>
        <v/>
      </c>
      <c r="N171" s="17">
        <f>IF(A171="","",IF(H171="","Add a rating",IF(L171=0,"Add a corrective action",IF(COUNTIFS(Actions!$B$2:$B$501,A171,Actions!$L$2:$L$501,"&lt;&gt;OK")&gt;0,"Fix the action record","OK"))))</f>
        <v/>
      </c>
      <c r="O171" s="17">
        <f>IF(A171="","",IFERROR(INDEX(Inspections!$B$2:$B$201,MATCH(B171,Inspections!$A$2:$A$201,0)),""))</f>
        <v/>
      </c>
      <c r="P171" s="17">
        <f>IF(A171="","",IF(OR('Start here'!$B$5="",O171='Start here'!$B$5),1,0))</f>
        <v/>
      </c>
    </row>
    <row r="172">
      <c r="A172" s="14" t="n"/>
      <c r="B172" s="14" t="n"/>
      <c r="C172" s="16" t="n"/>
      <c r="D172" s="14" t="n"/>
      <c r="E172" s="14" t="n"/>
      <c r="F172" s="14" t="n"/>
      <c r="G172" s="14" t="n"/>
      <c r="H172" s="14" t="n"/>
      <c r="I172" s="14" t="n"/>
      <c r="J172" s="14" t="n"/>
      <c r="K172" s="17">
        <f>IF(A172="","",IF(AND(C172&lt;&gt;"",C172&gt;'Start here'!$B$4),"Not yet logged",IF(L172=0,"No action recorded",IF(COUNTIFS(Actions!$B$2:$B$501,A172,Actions!$J$2:$J$501,"Overdue")&gt;0,"Overdue",IF(COUNTIFS(Actions!$B$2:$B$501,A172,Actions!$J$2:$J$501,"Open")&gt;0,"Open",IF(COUNTIFS(Actions!$B$2:$B$501,A172,Actions!$J$2:$J$501,"Closed, not verified")&gt;0,"Closed, not verified","Closed and verified"))))))</f>
        <v/>
      </c>
      <c r="L172" s="17">
        <f>IF(A172="","",COUNTIF(Actions!$B$2:$B$501,A172))</f>
        <v/>
      </c>
      <c r="M172" s="17">
        <f>IF(A172="","",IF(AND(J172&lt;&gt;"",K172&lt;&gt;"Not yet logged"),"Yes",""))</f>
        <v/>
      </c>
      <c r="N172" s="17">
        <f>IF(A172="","",IF(H172="","Add a rating",IF(L172=0,"Add a corrective action",IF(COUNTIFS(Actions!$B$2:$B$501,A172,Actions!$L$2:$L$501,"&lt;&gt;OK")&gt;0,"Fix the action record","OK"))))</f>
        <v/>
      </c>
      <c r="O172" s="17">
        <f>IF(A172="","",IFERROR(INDEX(Inspections!$B$2:$B$201,MATCH(B172,Inspections!$A$2:$A$201,0)),""))</f>
        <v/>
      </c>
      <c r="P172" s="17">
        <f>IF(A172="","",IF(OR('Start here'!$B$5="",O172='Start here'!$B$5),1,0))</f>
        <v/>
      </c>
    </row>
    <row r="173">
      <c r="A173" s="14" t="n"/>
      <c r="B173" s="14" t="n"/>
      <c r="C173" s="16" t="n"/>
      <c r="D173" s="14" t="n"/>
      <c r="E173" s="14" t="n"/>
      <c r="F173" s="14" t="n"/>
      <c r="G173" s="14" t="n"/>
      <c r="H173" s="14" t="n"/>
      <c r="I173" s="14" t="n"/>
      <c r="J173" s="14" t="n"/>
      <c r="K173" s="17">
        <f>IF(A173="","",IF(AND(C173&lt;&gt;"",C173&gt;'Start here'!$B$4),"Not yet logged",IF(L173=0,"No action recorded",IF(COUNTIFS(Actions!$B$2:$B$501,A173,Actions!$J$2:$J$501,"Overdue")&gt;0,"Overdue",IF(COUNTIFS(Actions!$B$2:$B$501,A173,Actions!$J$2:$J$501,"Open")&gt;0,"Open",IF(COUNTIFS(Actions!$B$2:$B$501,A173,Actions!$J$2:$J$501,"Closed, not verified")&gt;0,"Closed, not verified","Closed and verified"))))))</f>
        <v/>
      </c>
      <c r="L173" s="17">
        <f>IF(A173="","",COUNTIF(Actions!$B$2:$B$501,A173))</f>
        <v/>
      </c>
      <c r="M173" s="17">
        <f>IF(A173="","",IF(AND(J173&lt;&gt;"",K173&lt;&gt;"Not yet logged"),"Yes",""))</f>
        <v/>
      </c>
      <c r="N173" s="17">
        <f>IF(A173="","",IF(H173="","Add a rating",IF(L173=0,"Add a corrective action",IF(COUNTIFS(Actions!$B$2:$B$501,A173,Actions!$L$2:$L$501,"&lt;&gt;OK")&gt;0,"Fix the action record","OK"))))</f>
        <v/>
      </c>
      <c r="O173" s="17">
        <f>IF(A173="","",IFERROR(INDEX(Inspections!$B$2:$B$201,MATCH(B173,Inspections!$A$2:$A$201,0)),""))</f>
        <v/>
      </c>
      <c r="P173" s="17">
        <f>IF(A173="","",IF(OR('Start here'!$B$5="",O173='Start here'!$B$5),1,0))</f>
        <v/>
      </c>
    </row>
    <row r="174">
      <c r="A174" s="14" t="n"/>
      <c r="B174" s="14" t="n"/>
      <c r="C174" s="16" t="n"/>
      <c r="D174" s="14" t="n"/>
      <c r="E174" s="14" t="n"/>
      <c r="F174" s="14" t="n"/>
      <c r="G174" s="14" t="n"/>
      <c r="H174" s="14" t="n"/>
      <c r="I174" s="14" t="n"/>
      <c r="J174" s="14" t="n"/>
      <c r="K174" s="17">
        <f>IF(A174="","",IF(AND(C174&lt;&gt;"",C174&gt;'Start here'!$B$4),"Not yet logged",IF(L174=0,"No action recorded",IF(COUNTIFS(Actions!$B$2:$B$501,A174,Actions!$J$2:$J$501,"Overdue")&gt;0,"Overdue",IF(COUNTIFS(Actions!$B$2:$B$501,A174,Actions!$J$2:$J$501,"Open")&gt;0,"Open",IF(COUNTIFS(Actions!$B$2:$B$501,A174,Actions!$J$2:$J$501,"Closed, not verified")&gt;0,"Closed, not verified","Closed and verified"))))))</f>
        <v/>
      </c>
      <c r="L174" s="17">
        <f>IF(A174="","",COUNTIF(Actions!$B$2:$B$501,A174))</f>
        <v/>
      </c>
      <c r="M174" s="17">
        <f>IF(A174="","",IF(AND(J174&lt;&gt;"",K174&lt;&gt;"Not yet logged"),"Yes",""))</f>
        <v/>
      </c>
      <c r="N174" s="17">
        <f>IF(A174="","",IF(H174="","Add a rating",IF(L174=0,"Add a corrective action",IF(COUNTIFS(Actions!$B$2:$B$501,A174,Actions!$L$2:$L$501,"&lt;&gt;OK")&gt;0,"Fix the action record","OK"))))</f>
        <v/>
      </c>
      <c r="O174" s="17">
        <f>IF(A174="","",IFERROR(INDEX(Inspections!$B$2:$B$201,MATCH(B174,Inspections!$A$2:$A$201,0)),""))</f>
        <v/>
      </c>
      <c r="P174" s="17">
        <f>IF(A174="","",IF(OR('Start here'!$B$5="",O174='Start here'!$B$5),1,0))</f>
        <v/>
      </c>
    </row>
    <row r="175">
      <c r="A175" s="14" t="n"/>
      <c r="B175" s="14" t="n"/>
      <c r="C175" s="16" t="n"/>
      <c r="D175" s="14" t="n"/>
      <c r="E175" s="14" t="n"/>
      <c r="F175" s="14" t="n"/>
      <c r="G175" s="14" t="n"/>
      <c r="H175" s="14" t="n"/>
      <c r="I175" s="14" t="n"/>
      <c r="J175" s="14" t="n"/>
      <c r="K175" s="17">
        <f>IF(A175="","",IF(AND(C175&lt;&gt;"",C175&gt;'Start here'!$B$4),"Not yet logged",IF(L175=0,"No action recorded",IF(COUNTIFS(Actions!$B$2:$B$501,A175,Actions!$J$2:$J$501,"Overdue")&gt;0,"Overdue",IF(COUNTIFS(Actions!$B$2:$B$501,A175,Actions!$J$2:$J$501,"Open")&gt;0,"Open",IF(COUNTIFS(Actions!$B$2:$B$501,A175,Actions!$J$2:$J$501,"Closed, not verified")&gt;0,"Closed, not verified","Closed and verified"))))))</f>
        <v/>
      </c>
      <c r="L175" s="17">
        <f>IF(A175="","",COUNTIF(Actions!$B$2:$B$501,A175))</f>
        <v/>
      </c>
      <c r="M175" s="17">
        <f>IF(A175="","",IF(AND(J175&lt;&gt;"",K175&lt;&gt;"Not yet logged"),"Yes",""))</f>
        <v/>
      </c>
      <c r="N175" s="17">
        <f>IF(A175="","",IF(H175="","Add a rating",IF(L175=0,"Add a corrective action",IF(COUNTIFS(Actions!$B$2:$B$501,A175,Actions!$L$2:$L$501,"&lt;&gt;OK")&gt;0,"Fix the action record","OK"))))</f>
        <v/>
      </c>
      <c r="O175" s="17">
        <f>IF(A175="","",IFERROR(INDEX(Inspections!$B$2:$B$201,MATCH(B175,Inspections!$A$2:$A$201,0)),""))</f>
        <v/>
      </c>
      <c r="P175" s="17">
        <f>IF(A175="","",IF(OR('Start here'!$B$5="",O175='Start here'!$B$5),1,0))</f>
        <v/>
      </c>
    </row>
    <row r="176">
      <c r="A176" s="14" t="n"/>
      <c r="B176" s="14" t="n"/>
      <c r="C176" s="16" t="n"/>
      <c r="D176" s="14" t="n"/>
      <c r="E176" s="14" t="n"/>
      <c r="F176" s="14" t="n"/>
      <c r="G176" s="14" t="n"/>
      <c r="H176" s="14" t="n"/>
      <c r="I176" s="14" t="n"/>
      <c r="J176" s="14" t="n"/>
      <c r="K176" s="17">
        <f>IF(A176="","",IF(AND(C176&lt;&gt;"",C176&gt;'Start here'!$B$4),"Not yet logged",IF(L176=0,"No action recorded",IF(COUNTIFS(Actions!$B$2:$B$501,A176,Actions!$J$2:$J$501,"Overdue")&gt;0,"Overdue",IF(COUNTIFS(Actions!$B$2:$B$501,A176,Actions!$J$2:$J$501,"Open")&gt;0,"Open",IF(COUNTIFS(Actions!$B$2:$B$501,A176,Actions!$J$2:$J$501,"Closed, not verified")&gt;0,"Closed, not verified","Closed and verified"))))))</f>
        <v/>
      </c>
      <c r="L176" s="17">
        <f>IF(A176="","",COUNTIF(Actions!$B$2:$B$501,A176))</f>
        <v/>
      </c>
      <c r="M176" s="17">
        <f>IF(A176="","",IF(AND(J176&lt;&gt;"",K176&lt;&gt;"Not yet logged"),"Yes",""))</f>
        <v/>
      </c>
      <c r="N176" s="17">
        <f>IF(A176="","",IF(H176="","Add a rating",IF(L176=0,"Add a corrective action",IF(COUNTIFS(Actions!$B$2:$B$501,A176,Actions!$L$2:$L$501,"&lt;&gt;OK")&gt;0,"Fix the action record","OK"))))</f>
        <v/>
      </c>
      <c r="O176" s="17">
        <f>IF(A176="","",IFERROR(INDEX(Inspections!$B$2:$B$201,MATCH(B176,Inspections!$A$2:$A$201,0)),""))</f>
        <v/>
      </c>
      <c r="P176" s="17">
        <f>IF(A176="","",IF(OR('Start here'!$B$5="",O176='Start here'!$B$5),1,0))</f>
        <v/>
      </c>
    </row>
    <row r="177">
      <c r="A177" s="14" t="n"/>
      <c r="B177" s="14" t="n"/>
      <c r="C177" s="16" t="n"/>
      <c r="D177" s="14" t="n"/>
      <c r="E177" s="14" t="n"/>
      <c r="F177" s="14" t="n"/>
      <c r="G177" s="14" t="n"/>
      <c r="H177" s="14" t="n"/>
      <c r="I177" s="14" t="n"/>
      <c r="J177" s="14" t="n"/>
      <c r="K177" s="17">
        <f>IF(A177="","",IF(AND(C177&lt;&gt;"",C177&gt;'Start here'!$B$4),"Not yet logged",IF(L177=0,"No action recorded",IF(COUNTIFS(Actions!$B$2:$B$501,A177,Actions!$J$2:$J$501,"Overdue")&gt;0,"Overdue",IF(COUNTIFS(Actions!$B$2:$B$501,A177,Actions!$J$2:$J$501,"Open")&gt;0,"Open",IF(COUNTIFS(Actions!$B$2:$B$501,A177,Actions!$J$2:$J$501,"Closed, not verified")&gt;0,"Closed, not verified","Closed and verified"))))))</f>
        <v/>
      </c>
      <c r="L177" s="17">
        <f>IF(A177="","",COUNTIF(Actions!$B$2:$B$501,A177))</f>
        <v/>
      </c>
      <c r="M177" s="17">
        <f>IF(A177="","",IF(AND(J177&lt;&gt;"",K177&lt;&gt;"Not yet logged"),"Yes",""))</f>
        <v/>
      </c>
      <c r="N177" s="17">
        <f>IF(A177="","",IF(H177="","Add a rating",IF(L177=0,"Add a corrective action",IF(COUNTIFS(Actions!$B$2:$B$501,A177,Actions!$L$2:$L$501,"&lt;&gt;OK")&gt;0,"Fix the action record","OK"))))</f>
        <v/>
      </c>
      <c r="O177" s="17">
        <f>IF(A177="","",IFERROR(INDEX(Inspections!$B$2:$B$201,MATCH(B177,Inspections!$A$2:$A$201,0)),""))</f>
        <v/>
      </c>
      <c r="P177" s="17">
        <f>IF(A177="","",IF(OR('Start here'!$B$5="",O177='Start here'!$B$5),1,0))</f>
        <v/>
      </c>
    </row>
    <row r="178">
      <c r="A178" s="14" t="n"/>
      <c r="B178" s="14" t="n"/>
      <c r="C178" s="16" t="n"/>
      <c r="D178" s="14" t="n"/>
      <c r="E178" s="14" t="n"/>
      <c r="F178" s="14" t="n"/>
      <c r="G178" s="14" t="n"/>
      <c r="H178" s="14" t="n"/>
      <c r="I178" s="14" t="n"/>
      <c r="J178" s="14" t="n"/>
      <c r="K178" s="17">
        <f>IF(A178="","",IF(AND(C178&lt;&gt;"",C178&gt;'Start here'!$B$4),"Not yet logged",IF(L178=0,"No action recorded",IF(COUNTIFS(Actions!$B$2:$B$501,A178,Actions!$J$2:$J$501,"Overdue")&gt;0,"Overdue",IF(COUNTIFS(Actions!$B$2:$B$501,A178,Actions!$J$2:$J$501,"Open")&gt;0,"Open",IF(COUNTIFS(Actions!$B$2:$B$501,A178,Actions!$J$2:$J$501,"Closed, not verified")&gt;0,"Closed, not verified","Closed and verified"))))))</f>
        <v/>
      </c>
      <c r="L178" s="17">
        <f>IF(A178="","",COUNTIF(Actions!$B$2:$B$501,A178))</f>
        <v/>
      </c>
      <c r="M178" s="17">
        <f>IF(A178="","",IF(AND(J178&lt;&gt;"",K178&lt;&gt;"Not yet logged"),"Yes",""))</f>
        <v/>
      </c>
      <c r="N178" s="17">
        <f>IF(A178="","",IF(H178="","Add a rating",IF(L178=0,"Add a corrective action",IF(COUNTIFS(Actions!$B$2:$B$501,A178,Actions!$L$2:$L$501,"&lt;&gt;OK")&gt;0,"Fix the action record","OK"))))</f>
        <v/>
      </c>
      <c r="O178" s="17">
        <f>IF(A178="","",IFERROR(INDEX(Inspections!$B$2:$B$201,MATCH(B178,Inspections!$A$2:$A$201,0)),""))</f>
        <v/>
      </c>
      <c r="P178" s="17">
        <f>IF(A178="","",IF(OR('Start here'!$B$5="",O178='Start here'!$B$5),1,0))</f>
        <v/>
      </c>
    </row>
    <row r="179">
      <c r="A179" s="14" t="n"/>
      <c r="B179" s="14" t="n"/>
      <c r="C179" s="16" t="n"/>
      <c r="D179" s="14" t="n"/>
      <c r="E179" s="14" t="n"/>
      <c r="F179" s="14" t="n"/>
      <c r="G179" s="14" t="n"/>
      <c r="H179" s="14" t="n"/>
      <c r="I179" s="14" t="n"/>
      <c r="J179" s="14" t="n"/>
      <c r="K179" s="17">
        <f>IF(A179="","",IF(AND(C179&lt;&gt;"",C179&gt;'Start here'!$B$4),"Not yet logged",IF(L179=0,"No action recorded",IF(COUNTIFS(Actions!$B$2:$B$501,A179,Actions!$J$2:$J$501,"Overdue")&gt;0,"Overdue",IF(COUNTIFS(Actions!$B$2:$B$501,A179,Actions!$J$2:$J$501,"Open")&gt;0,"Open",IF(COUNTIFS(Actions!$B$2:$B$501,A179,Actions!$J$2:$J$501,"Closed, not verified")&gt;0,"Closed, not verified","Closed and verified"))))))</f>
        <v/>
      </c>
      <c r="L179" s="17">
        <f>IF(A179="","",COUNTIF(Actions!$B$2:$B$501,A179))</f>
        <v/>
      </c>
      <c r="M179" s="17">
        <f>IF(A179="","",IF(AND(J179&lt;&gt;"",K179&lt;&gt;"Not yet logged"),"Yes",""))</f>
        <v/>
      </c>
      <c r="N179" s="17">
        <f>IF(A179="","",IF(H179="","Add a rating",IF(L179=0,"Add a corrective action",IF(COUNTIFS(Actions!$B$2:$B$501,A179,Actions!$L$2:$L$501,"&lt;&gt;OK")&gt;0,"Fix the action record","OK"))))</f>
        <v/>
      </c>
      <c r="O179" s="17">
        <f>IF(A179="","",IFERROR(INDEX(Inspections!$B$2:$B$201,MATCH(B179,Inspections!$A$2:$A$201,0)),""))</f>
        <v/>
      </c>
      <c r="P179" s="17">
        <f>IF(A179="","",IF(OR('Start here'!$B$5="",O179='Start here'!$B$5),1,0))</f>
        <v/>
      </c>
    </row>
    <row r="180">
      <c r="A180" s="14" t="n"/>
      <c r="B180" s="14" t="n"/>
      <c r="C180" s="16" t="n"/>
      <c r="D180" s="14" t="n"/>
      <c r="E180" s="14" t="n"/>
      <c r="F180" s="14" t="n"/>
      <c r="G180" s="14" t="n"/>
      <c r="H180" s="14" t="n"/>
      <c r="I180" s="14" t="n"/>
      <c r="J180" s="14" t="n"/>
      <c r="K180" s="17">
        <f>IF(A180="","",IF(AND(C180&lt;&gt;"",C180&gt;'Start here'!$B$4),"Not yet logged",IF(L180=0,"No action recorded",IF(COUNTIFS(Actions!$B$2:$B$501,A180,Actions!$J$2:$J$501,"Overdue")&gt;0,"Overdue",IF(COUNTIFS(Actions!$B$2:$B$501,A180,Actions!$J$2:$J$501,"Open")&gt;0,"Open",IF(COUNTIFS(Actions!$B$2:$B$501,A180,Actions!$J$2:$J$501,"Closed, not verified")&gt;0,"Closed, not verified","Closed and verified"))))))</f>
        <v/>
      </c>
      <c r="L180" s="17">
        <f>IF(A180="","",COUNTIF(Actions!$B$2:$B$501,A180))</f>
        <v/>
      </c>
      <c r="M180" s="17">
        <f>IF(A180="","",IF(AND(J180&lt;&gt;"",K180&lt;&gt;"Not yet logged"),"Yes",""))</f>
        <v/>
      </c>
      <c r="N180" s="17">
        <f>IF(A180="","",IF(H180="","Add a rating",IF(L180=0,"Add a corrective action",IF(COUNTIFS(Actions!$B$2:$B$501,A180,Actions!$L$2:$L$501,"&lt;&gt;OK")&gt;0,"Fix the action record","OK"))))</f>
        <v/>
      </c>
      <c r="O180" s="17">
        <f>IF(A180="","",IFERROR(INDEX(Inspections!$B$2:$B$201,MATCH(B180,Inspections!$A$2:$A$201,0)),""))</f>
        <v/>
      </c>
      <c r="P180" s="17">
        <f>IF(A180="","",IF(OR('Start here'!$B$5="",O180='Start here'!$B$5),1,0))</f>
        <v/>
      </c>
    </row>
    <row r="181">
      <c r="A181" s="14" t="n"/>
      <c r="B181" s="14" t="n"/>
      <c r="C181" s="16" t="n"/>
      <c r="D181" s="14" t="n"/>
      <c r="E181" s="14" t="n"/>
      <c r="F181" s="14" t="n"/>
      <c r="G181" s="14" t="n"/>
      <c r="H181" s="14" t="n"/>
      <c r="I181" s="14" t="n"/>
      <c r="J181" s="14" t="n"/>
      <c r="K181" s="17">
        <f>IF(A181="","",IF(AND(C181&lt;&gt;"",C181&gt;'Start here'!$B$4),"Not yet logged",IF(L181=0,"No action recorded",IF(COUNTIFS(Actions!$B$2:$B$501,A181,Actions!$J$2:$J$501,"Overdue")&gt;0,"Overdue",IF(COUNTIFS(Actions!$B$2:$B$501,A181,Actions!$J$2:$J$501,"Open")&gt;0,"Open",IF(COUNTIFS(Actions!$B$2:$B$501,A181,Actions!$J$2:$J$501,"Closed, not verified")&gt;0,"Closed, not verified","Closed and verified"))))))</f>
        <v/>
      </c>
      <c r="L181" s="17">
        <f>IF(A181="","",COUNTIF(Actions!$B$2:$B$501,A181))</f>
        <v/>
      </c>
      <c r="M181" s="17">
        <f>IF(A181="","",IF(AND(J181&lt;&gt;"",K181&lt;&gt;"Not yet logged"),"Yes",""))</f>
        <v/>
      </c>
      <c r="N181" s="17">
        <f>IF(A181="","",IF(H181="","Add a rating",IF(L181=0,"Add a corrective action",IF(COUNTIFS(Actions!$B$2:$B$501,A181,Actions!$L$2:$L$501,"&lt;&gt;OK")&gt;0,"Fix the action record","OK"))))</f>
        <v/>
      </c>
      <c r="O181" s="17">
        <f>IF(A181="","",IFERROR(INDEX(Inspections!$B$2:$B$201,MATCH(B181,Inspections!$A$2:$A$201,0)),""))</f>
        <v/>
      </c>
      <c r="P181" s="17">
        <f>IF(A181="","",IF(OR('Start here'!$B$5="",O181='Start here'!$B$5),1,0))</f>
        <v/>
      </c>
    </row>
    <row r="182">
      <c r="A182" s="14" t="n"/>
      <c r="B182" s="14" t="n"/>
      <c r="C182" s="16" t="n"/>
      <c r="D182" s="14" t="n"/>
      <c r="E182" s="14" t="n"/>
      <c r="F182" s="14" t="n"/>
      <c r="G182" s="14" t="n"/>
      <c r="H182" s="14" t="n"/>
      <c r="I182" s="14" t="n"/>
      <c r="J182" s="14" t="n"/>
      <c r="K182" s="17">
        <f>IF(A182="","",IF(AND(C182&lt;&gt;"",C182&gt;'Start here'!$B$4),"Not yet logged",IF(L182=0,"No action recorded",IF(COUNTIFS(Actions!$B$2:$B$501,A182,Actions!$J$2:$J$501,"Overdue")&gt;0,"Overdue",IF(COUNTIFS(Actions!$B$2:$B$501,A182,Actions!$J$2:$J$501,"Open")&gt;0,"Open",IF(COUNTIFS(Actions!$B$2:$B$501,A182,Actions!$J$2:$J$501,"Closed, not verified")&gt;0,"Closed, not verified","Closed and verified"))))))</f>
        <v/>
      </c>
      <c r="L182" s="17">
        <f>IF(A182="","",COUNTIF(Actions!$B$2:$B$501,A182))</f>
        <v/>
      </c>
      <c r="M182" s="17">
        <f>IF(A182="","",IF(AND(J182&lt;&gt;"",K182&lt;&gt;"Not yet logged"),"Yes",""))</f>
        <v/>
      </c>
      <c r="N182" s="17">
        <f>IF(A182="","",IF(H182="","Add a rating",IF(L182=0,"Add a corrective action",IF(COUNTIFS(Actions!$B$2:$B$501,A182,Actions!$L$2:$L$501,"&lt;&gt;OK")&gt;0,"Fix the action record","OK"))))</f>
        <v/>
      </c>
      <c r="O182" s="17">
        <f>IF(A182="","",IFERROR(INDEX(Inspections!$B$2:$B$201,MATCH(B182,Inspections!$A$2:$A$201,0)),""))</f>
        <v/>
      </c>
      <c r="P182" s="17">
        <f>IF(A182="","",IF(OR('Start here'!$B$5="",O182='Start here'!$B$5),1,0))</f>
        <v/>
      </c>
    </row>
    <row r="183">
      <c r="A183" s="14" t="n"/>
      <c r="B183" s="14" t="n"/>
      <c r="C183" s="16" t="n"/>
      <c r="D183" s="14" t="n"/>
      <c r="E183" s="14" t="n"/>
      <c r="F183" s="14" t="n"/>
      <c r="G183" s="14" t="n"/>
      <c r="H183" s="14" t="n"/>
      <c r="I183" s="14" t="n"/>
      <c r="J183" s="14" t="n"/>
      <c r="K183" s="17">
        <f>IF(A183="","",IF(AND(C183&lt;&gt;"",C183&gt;'Start here'!$B$4),"Not yet logged",IF(L183=0,"No action recorded",IF(COUNTIFS(Actions!$B$2:$B$501,A183,Actions!$J$2:$J$501,"Overdue")&gt;0,"Overdue",IF(COUNTIFS(Actions!$B$2:$B$501,A183,Actions!$J$2:$J$501,"Open")&gt;0,"Open",IF(COUNTIFS(Actions!$B$2:$B$501,A183,Actions!$J$2:$J$501,"Closed, not verified")&gt;0,"Closed, not verified","Closed and verified"))))))</f>
        <v/>
      </c>
      <c r="L183" s="17">
        <f>IF(A183="","",COUNTIF(Actions!$B$2:$B$501,A183))</f>
        <v/>
      </c>
      <c r="M183" s="17">
        <f>IF(A183="","",IF(AND(J183&lt;&gt;"",K183&lt;&gt;"Not yet logged"),"Yes",""))</f>
        <v/>
      </c>
      <c r="N183" s="17">
        <f>IF(A183="","",IF(H183="","Add a rating",IF(L183=0,"Add a corrective action",IF(COUNTIFS(Actions!$B$2:$B$501,A183,Actions!$L$2:$L$501,"&lt;&gt;OK")&gt;0,"Fix the action record","OK"))))</f>
        <v/>
      </c>
      <c r="O183" s="17">
        <f>IF(A183="","",IFERROR(INDEX(Inspections!$B$2:$B$201,MATCH(B183,Inspections!$A$2:$A$201,0)),""))</f>
        <v/>
      </c>
      <c r="P183" s="17">
        <f>IF(A183="","",IF(OR('Start here'!$B$5="",O183='Start here'!$B$5),1,0))</f>
        <v/>
      </c>
    </row>
    <row r="184">
      <c r="A184" s="14" t="n"/>
      <c r="B184" s="14" t="n"/>
      <c r="C184" s="16" t="n"/>
      <c r="D184" s="14" t="n"/>
      <c r="E184" s="14" t="n"/>
      <c r="F184" s="14" t="n"/>
      <c r="G184" s="14" t="n"/>
      <c r="H184" s="14" t="n"/>
      <c r="I184" s="14" t="n"/>
      <c r="J184" s="14" t="n"/>
      <c r="K184" s="17">
        <f>IF(A184="","",IF(AND(C184&lt;&gt;"",C184&gt;'Start here'!$B$4),"Not yet logged",IF(L184=0,"No action recorded",IF(COUNTIFS(Actions!$B$2:$B$501,A184,Actions!$J$2:$J$501,"Overdue")&gt;0,"Overdue",IF(COUNTIFS(Actions!$B$2:$B$501,A184,Actions!$J$2:$J$501,"Open")&gt;0,"Open",IF(COUNTIFS(Actions!$B$2:$B$501,A184,Actions!$J$2:$J$501,"Closed, not verified")&gt;0,"Closed, not verified","Closed and verified"))))))</f>
        <v/>
      </c>
      <c r="L184" s="17">
        <f>IF(A184="","",COUNTIF(Actions!$B$2:$B$501,A184))</f>
        <v/>
      </c>
      <c r="M184" s="17">
        <f>IF(A184="","",IF(AND(J184&lt;&gt;"",K184&lt;&gt;"Not yet logged"),"Yes",""))</f>
        <v/>
      </c>
      <c r="N184" s="17">
        <f>IF(A184="","",IF(H184="","Add a rating",IF(L184=0,"Add a corrective action",IF(COUNTIFS(Actions!$B$2:$B$501,A184,Actions!$L$2:$L$501,"&lt;&gt;OK")&gt;0,"Fix the action record","OK"))))</f>
        <v/>
      </c>
      <c r="O184" s="17">
        <f>IF(A184="","",IFERROR(INDEX(Inspections!$B$2:$B$201,MATCH(B184,Inspections!$A$2:$A$201,0)),""))</f>
        <v/>
      </c>
      <c r="P184" s="17">
        <f>IF(A184="","",IF(OR('Start here'!$B$5="",O184='Start here'!$B$5),1,0))</f>
        <v/>
      </c>
    </row>
    <row r="185">
      <c r="A185" s="14" t="n"/>
      <c r="B185" s="14" t="n"/>
      <c r="C185" s="16" t="n"/>
      <c r="D185" s="14" t="n"/>
      <c r="E185" s="14" t="n"/>
      <c r="F185" s="14" t="n"/>
      <c r="G185" s="14" t="n"/>
      <c r="H185" s="14" t="n"/>
      <c r="I185" s="14" t="n"/>
      <c r="J185" s="14" t="n"/>
      <c r="K185" s="17">
        <f>IF(A185="","",IF(AND(C185&lt;&gt;"",C185&gt;'Start here'!$B$4),"Not yet logged",IF(L185=0,"No action recorded",IF(COUNTIFS(Actions!$B$2:$B$501,A185,Actions!$J$2:$J$501,"Overdue")&gt;0,"Overdue",IF(COUNTIFS(Actions!$B$2:$B$501,A185,Actions!$J$2:$J$501,"Open")&gt;0,"Open",IF(COUNTIFS(Actions!$B$2:$B$501,A185,Actions!$J$2:$J$501,"Closed, not verified")&gt;0,"Closed, not verified","Closed and verified"))))))</f>
        <v/>
      </c>
      <c r="L185" s="17">
        <f>IF(A185="","",COUNTIF(Actions!$B$2:$B$501,A185))</f>
        <v/>
      </c>
      <c r="M185" s="17">
        <f>IF(A185="","",IF(AND(J185&lt;&gt;"",K185&lt;&gt;"Not yet logged"),"Yes",""))</f>
        <v/>
      </c>
      <c r="N185" s="17">
        <f>IF(A185="","",IF(H185="","Add a rating",IF(L185=0,"Add a corrective action",IF(COUNTIFS(Actions!$B$2:$B$501,A185,Actions!$L$2:$L$501,"&lt;&gt;OK")&gt;0,"Fix the action record","OK"))))</f>
        <v/>
      </c>
      <c r="O185" s="17">
        <f>IF(A185="","",IFERROR(INDEX(Inspections!$B$2:$B$201,MATCH(B185,Inspections!$A$2:$A$201,0)),""))</f>
        <v/>
      </c>
      <c r="P185" s="17">
        <f>IF(A185="","",IF(OR('Start here'!$B$5="",O185='Start here'!$B$5),1,0))</f>
        <v/>
      </c>
    </row>
    <row r="186">
      <c r="A186" s="14" t="n"/>
      <c r="B186" s="14" t="n"/>
      <c r="C186" s="16" t="n"/>
      <c r="D186" s="14" t="n"/>
      <c r="E186" s="14" t="n"/>
      <c r="F186" s="14" t="n"/>
      <c r="G186" s="14" t="n"/>
      <c r="H186" s="14" t="n"/>
      <c r="I186" s="14" t="n"/>
      <c r="J186" s="14" t="n"/>
      <c r="K186" s="17">
        <f>IF(A186="","",IF(AND(C186&lt;&gt;"",C186&gt;'Start here'!$B$4),"Not yet logged",IF(L186=0,"No action recorded",IF(COUNTIFS(Actions!$B$2:$B$501,A186,Actions!$J$2:$J$501,"Overdue")&gt;0,"Overdue",IF(COUNTIFS(Actions!$B$2:$B$501,A186,Actions!$J$2:$J$501,"Open")&gt;0,"Open",IF(COUNTIFS(Actions!$B$2:$B$501,A186,Actions!$J$2:$J$501,"Closed, not verified")&gt;0,"Closed, not verified","Closed and verified"))))))</f>
        <v/>
      </c>
      <c r="L186" s="17">
        <f>IF(A186="","",COUNTIF(Actions!$B$2:$B$501,A186))</f>
        <v/>
      </c>
      <c r="M186" s="17">
        <f>IF(A186="","",IF(AND(J186&lt;&gt;"",K186&lt;&gt;"Not yet logged"),"Yes",""))</f>
        <v/>
      </c>
      <c r="N186" s="17">
        <f>IF(A186="","",IF(H186="","Add a rating",IF(L186=0,"Add a corrective action",IF(COUNTIFS(Actions!$B$2:$B$501,A186,Actions!$L$2:$L$501,"&lt;&gt;OK")&gt;0,"Fix the action record","OK"))))</f>
        <v/>
      </c>
      <c r="O186" s="17">
        <f>IF(A186="","",IFERROR(INDEX(Inspections!$B$2:$B$201,MATCH(B186,Inspections!$A$2:$A$201,0)),""))</f>
        <v/>
      </c>
      <c r="P186" s="17">
        <f>IF(A186="","",IF(OR('Start here'!$B$5="",O186='Start here'!$B$5),1,0))</f>
        <v/>
      </c>
    </row>
    <row r="187">
      <c r="A187" s="14" t="n"/>
      <c r="B187" s="14" t="n"/>
      <c r="C187" s="16" t="n"/>
      <c r="D187" s="14" t="n"/>
      <c r="E187" s="14" t="n"/>
      <c r="F187" s="14" t="n"/>
      <c r="G187" s="14" t="n"/>
      <c r="H187" s="14" t="n"/>
      <c r="I187" s="14" t="n"/>
      <c r="J187" s="14" t="n"/>
      <c r="K187" s="17">
        <f>IF(A187="","",IF(AND(C187&lt;&gt;"",C187&gt;'Start here'!$B$4),"Not yet logged",IF(L187=0,"No action recorded",IF(COUNTIFS(Actions!$B$2:$B$501,A187,Actions!$J$2:$J$501,"Overdue")&gt;0,"Overdue",IF(COUNTIFS(Actions!$B$2:$B$501,A187,Actions!$J$2:$J$501,"Open")&gt;0,"Open",IF(COUNTIFS(Actions!$B$2:$B$501,A187,Actions!$J$2:$J$501,"Closed, not verified")&gt;0,"Closed, not verified","Closed and verified"))))))</f>
        <v/>
      </c>
      <c r="L187" s="17">
        <f>IF(A187="","",COUNTIF(Actions!$B$2:$B$501,A187))</f>
        <v/>
      </c>
      <c r="M187" s="17">
        <f>IF(A187="","",IF(AND(J187&lt;&gt;"",K187&lt;&gt;"Not yet logged"),"Yes",""))</f>
        <v/>
      </c>
      <c r="N187" s="17">
        <f>IF(A187="","",IF(H187="","Add a rating",IF(L187=0,"Add a corrective action",IF(COUNTIFS(Actions!$B$2:$B$501,A187,Actions!$L$2:$L$501,"&lt;&gt;OK")&gt;0,"Fix the action record","OK"))))</f>
        <v/>
      </c>
      <c r="O187" s="17">
        <f>IF(A187="","",IFERROR(INDEX(Inspections!$B$2:$B$201,MATCH(B187,Inspections!$A$2:$A$201,0)),""))</f>
        <v/>
      </c>
      <c r="P187" s="17">
        <f>IF(A187="","",IF(OR('Start here'!$B$5="",O187='Start here'!$B$5),1,0))</f>
        <v/>
      </c>
    </row>
    <row r="188">
      <c r="A188" s="14" t="n"/>
      <c r="B188" s="14" t="n"/>
      <c r="C188" s="16" t="n"/>
      <c r="D188" s="14" t="n"/>
      <c r="E188" s="14" t="n"/>
      <c r="F188" s="14" t="n"/>
      <c r="G188" s="14" t="n"/>
      <c r="H188" s="14" t="n"/>
      <c r="I188" s="14" t="n"/>
      <c r="J188" s="14" t="n"/>
      <c r="K188" s="17">
        <f>IF(A188="","",IF(AND(C188&lt;&gt;"",C188&gt;'Start here'!$B$4),"Not yet logged",IF(L188=0,"No action recorded",IF(COUNTIFS(Actions!$B$2:$B$501,A188,Actions!$J$2:$J$501,"Overdue")&gt;0,"Overdue",IF(COUNTIFS(Actions!$B$2:$B$501,A188,Actions!$J$2:$J$501,"Open")&gt;0,"Open",IF(COUNTIFS(Actions!$B$2:$B$501,A188,Actions!$J$2:$J$501,"Closed, not verified")&gt;0,"Closed, not verified","Closed and verified"))))))</f>
        <v/>
      </c>
      <c r="L188" s="17">
        <f>IF(A188="","",COUNTIF(Actions!$B$2:$B$501,A188))</f>
        <v/>
      </c>
      <c r="M188" s="17">
        <f>IF(A188="","",IF(AND(J188&lt;&gt;"",K188&lt;&gt;"Not yet logged"),"Yes",""))</f>
        <v/>
      </c>
      <c r="N188" s="17">
        <f>IF(A188="","",IF(H188="","Add a rating",IF(L188=0,"Add a corrective action",IF(COUNTIFS(Actions!$B$2:$B$501,A188,Actions!$L$2:$L$501,"&lt;&gt;OK")&gt;0,"Fix the action record","OK"))))</f>
        <v/>
      </c>
      <c r="O188" s="17">
        <f>IF(A188="","",IFERROR(INDEX(Inspections!$B$2:$B$201,MATCH(B188,Inspections!$A$2:$A$201,0)),""))</f>
        <v/>
      </c>
      <c r="P188" s="17">
        <f>IF(A188="","",IF(OR('Start here'!$B$5="",O188='Start here'!$B$5),1,0))</f>
        <v/>
      </c>
    </row>
    <row r="189">
      <c r="A189" s="14" t="n"/>
      <c r="B189" s="14" t="n"/>
      <c r="C189" s="16" t="n"/>
      <c r="D189" s="14" t="n"/>
      <c r="E189" s="14" t="n"/>
      <c r="F189" s="14" t="n"/>
      <c r="G189" s="14" t="n"/>
      <c r="H189" s="14" t="n"/>
      <c r="I189" s="14" t="n"/>
      <c r="J189" s="14" t="n"/>
      <c r="K189" s="17">
        <f>IF(A189="","",IF(AND(C189&lt;&gt;"",C189&gt;'Start here'!$B$4),"Not yet logged",IF(L189=0,"No action recorded",IF(COUNTIFS(Actions!$B$2:$B$501,A189,Actions!$J$2:$J$501,"Overdue")&gt;0,"Overdue",IF(COUNTIFS(Actions!$B$2:$B$501,A189,Actions!$J$2:$J$501,"Open")&gt;0,"Open",IF(COUNTIFS(Actions!$B$2:$B$501,A189,Actions!$J$2:$J$501,"Closed, not verified")&gt;0,"Closed, not verified","Closed and verified"))))))</f>
        <v/>
      </c>
      <c r="L189" s="17">
        <f>IF(A189="","",COUNTIF(Actions!$B$2:$B$501,A189))</f>
        <v/>
      </c>
      <c r="M189" s="17">
        <f>IF(A189="","",IF(AND(J189&lt;&gt;"",K189&lt;&gt;"Not yet logged"),"Yes",""))</f>
        <v/>
      </c>
      <c r="N189" s="17">
        <f>IF(A189="","",IF(H189="","Add a rating",IF(L189=0,"Add a corrective action",IF(COUNTIFS(Actions!$B$2:$B$501,A189,Actions!$L$2:$L$501,"&lt;&gt;OK")&gt;0,"Fix the action record","OK"))))</f>
        <v/>
      </c>
      <c r="O189" s="17">
        <f>IF(A189="","",IFERROR(INDEX(Inspections!$B$2:$B$201,MATCH(B189,Inspections!$A$2:$A$201,0)),""))</f>
        <v/>
      </c>
      <c r="P189" s="17">
        <f>IF(A189="","",IF(OR('Start here'!$B$5="",O189='Start here'!$B$5),1,0))</f>
        <v/>
      </c>
    </row>
    <row r="190">
      <c r="A190" s="14" t="n"/>
      <c r="B190" s="14" t="n"/>
      <c r="C190" s="16" t="n"/>
      <c r="D190" s="14" t="n"/>
      <c r="E190" s="14" t="n"/>
      <c r="F190" s="14" t="n"/>
      <c r="G190" s="14" t="n"/>
      <c r="H190" s="14" t="n"/>
      <c r="I190" s="14" t="n"/>
      <c r="J190" s="14" t="n"/>
      <c r="K190" s="17">
        <f>IF(A190="","",IF(AND(C190&lt;&gt;"",C190&gt;'Start here'!$B$4),"Not yet logged",IF(L190=0,"No action recorded",IF(COUNTIFS(Actions!$B$2:$B$501,A190,Actions!$J$2:$J$501,"Overdue")&gt;0,"Overdue",IF(COUNTIFS(Actions!$B$2:$B$501,A190,Actions!$J$2:$J$501,"Open")&gt;0,"Open",IF(COUNTIFS(Actions!$B$2:$B$501,A190,Actions!$J$2:$J$501,"Closed, not verified")&gt;0,"Closed, not verified","Closed and verified"))))))</f>
        <v/>
      </c>
      <c r="L190" s="17">
        <f>IF(A190="","",COUNTIF(Actions!$B$2:$B$501,A190))</f>
        <v/>
      </c>
      <c r="M190" s="17">
        <f>IF(A190="","",IF(AND(J190&lt;&gt;"",K190&lt;&gt;"Not yet logged"),"Yes",""))</f>
        <v/>
      </c>
      <c r="N190" s="17">
        <f>IF(A190="","",IF(H190="","Add a rating",IF(L190=0,"Add a corrective action",IF(COUNTIFS(Actions!$B$2:$B$501,A190,Actions!$L$2:$L$501,"&lt;&gt;OK")&gt;0,"Fix the action record","OK"))))</f>
        <v/>
      </c>
      <c r="O190" s="17">
        <f>IF(A190="","",IFERROR(INDEX(Inspections!$B$2:$B$201,MATCH(B190,Inspections!$A$2:$A$201,0)),""))</f>
        <v/>
      </c>
      <c r="P190" s="17">
        <f>IF(A190="","",IF(OR('Start here'!$B$5="",O190='Start here'!$B$5),1,0))</f>
        <v/>
      </c>
    </row>
    <row r="191">
      <c r="A191" s="14" t="n"/>
      <c r="B191" s="14" t="n"/>
      <c r="C191" s="16" t="n"/>
      <c r="D191" s="14" t="n"/>
      <c r="E191" s="14" t="n"/>
      <c r="F191" s="14" t="n"/>
      <c r="G191" s="14" t="n"/>
      <c r="H191" s="14" t="n"/>
      <c r="I191" s="14" t="n"/>
      <c r="J191" s="14" t="n"/>
      <c r="K191" s="17">
        <f>IF(A191="","",IF(AND(C191&lt;&gt;"",C191&gt;'Start here'!$B$4),"Not yet logged",IF(L191=0,"No action recorded",IF(COUNTIFS(Actions!$B$2:$B$501,A191,Actions!$J$2:$J$501,"Overdue")&gt;0,"Overdue",IF(COUNTIFS(Actions!$B$2:$B$501,A191,Actions!$J$2:$J$501,"Open")&gt;0,"Open",IF(COUNTIFS(Actions!$B$2:$B$501,A191,Actions!$J$2:$J$501,"Closed, not verified")&gt;0,"Closed, not verified","Closed and verified"))))))</f>
        <v/>
      </c>
      <c r="L191" s="17">
        <f>IF(A191="","",COUNTIF(Actions!$B$2:$B$501,A191))</f>
        <v/>
      </c>
      <c r="M191" s="17">
        <f>IF(A191="","",IF(AND(J191&lt;&gt;"",K191&lt;&gt;"Not yet logged"),"Yes",""))</f>
        <v/>
      </c>
      <c r="N191" s="17">
        <f>IF(A191="","",IF(H191="","Add a rating",IF(L191=0,"Add a corrective action",IF(COUNTIFS(Actions!$B$2:$B$501,A191,Actions!$L$2:$L$501,"&lt;&gt;OK")&gt;0,"Fix the action record","OK"))))</f>
        <v/>
      </c>
      <c r="O191" s="17">
        <f>IF(A191="","",IFERROR(INDEX(Inspections!$B$2:$B$201,MATCH(B191,Inspections!$A$2:$A$201,0)),""))</f>
        <v/>
      </c>
      <c r="P191" s="17">
        <f>IF(A191="","",IF(OR('Start here'!$B$5="",O191='Start here'!$B$5),1,0))</f>
        <v/>
      </c>
    </row>
    <row r="192">
      <c r="A192" s="14" t="n"/>
      <c r="B192" s="14" t="n"/>
      <c r="C192" s="16" t="n"/>
      <c r="D192" s="14" t="n"/>
      <c r="E192" s="14" t="n"/>
      <c r="F192" s="14" t="n"/>
      <c r="G192" s="14" t="n"/>
      <c r="H192" s="14" t="n"/>
      <c r="I192" s="14" t="n"/>
      <c r="J192" s="14" t="n"/>
      <c r="K192" s="17">
        <f>IF(A192="","",IF(AND(C192&lt;&gt;"",C192&gt;'Start here'!$B$4),"Not yet logged",IF(L192=0,"No action recorded",IF(COUNTIFS(Actions!$B$2:$B$501,A192,Actions!$J$2:$J$501,"Overdue")&gt;0,"Overdue",IF(COUNTIFS(Actions!$B$2:$B$501,A192,Actions!$J$2:$J$501,"Open")&gt;0,"Open",IF(COUNTIFS(Actions!$B$2:$B$501,A192,Actions!$J$2:$J$501,"Closed, not verified")&gt;0,"Closed, not verified","Closed and verified"))))))</f>
        <v/>
      </c>
      <c r="L192" s="17">
        <f>IF(A192="","",COUNTIF(Actions!$B$2:$B$501,A192))</f>
        <v/>
      </c>
      <c r="M192" s="17">
        <f>IF(A192="","",IF(AND(J192&lt;&gt;"",K192&lt;&gt;"Not yet logged"),"Yes",""))</f>
        <v/>
      </c>
      <c r="N192" s="17">
        <f>IF(A192="","",IF(H192="","Add a rating",IF(L192=0,"Add a corrective action",IF(COUNTIFS(Actions!$B$2:$B$501,A192,Actions!$L$2:$L$501,"&lt;&gt;OK")&gt;0,"Fix the action record","OK"))))</f>
        <v/>
      </c>
      <c r="O192" s="17">
        <f>IF(A192="","",IFERROR(INDEX(Inspections!$B$2:$B$201,MATCH(B192,Inspections!$A$2:$A$201,0)),""))</f>
        <v/>
      </c>
      <c r="P192" s="17">
        <f>IF(A192="","",IF(OR('Start here'!$B$5="",O192='Start here'!$B$5),1,0))</f>
        <v/>
      </c>
    </row>
    <row r="193">
      <c r="A193" s="14" t="n"/>
      <c r="B193" s="14" t="n"/>
      <c r="C193" s="16" t="n"/>
      <c r="D193" s="14" t="n"/>
      <c r="E193" s="14" t="n"/>
      <c r="F193" s="14" t="n"/>
      <c r="G193" s="14" t="n"/>
      <c r="H193" s="14" t="n"/>
      <c r="I193" s="14" t="n"/>
      <c r="J193" s="14" t="n"/>
      <c r="K193" s="17">
        <f>IF(A193="","",IF(AND(C193&lt;&gt;"",C193&gt;'Start here'!$B$4),"Not yet logged",IF(L193=0,"No action recorded",IF(COUNTIFS(Actions!$B$2:$B$501,A193,Actions!$J$2:$J$501,"Overdue")&gt;0,"Overdue",IF(COUNTIFS(Actions!$B$2:$B$501,A193,Actions!$J$2:$J$501,"Open")&gt;0,"Open",IF(COUNTIFS(Actions!$B$2:$B$501,A193,Actions!$J$2:$J$501,"Closed, not verified")&gt;0,"Closed, not verified","Closed and verified"))))))</f>
        <v/>
      </c>
      <c r="L193" s="17">
        <f>IF(A193="","",COUNTIF(Actions!$B$2:$B$501,A193))</f>
        <v/>
      </c>
      <c r="M193" s="17">
        <f>IF(A193="","",IF(AND(J193&lt;&gt;"",K193&lt;&gt;"Not yet logged"),"Yes",""))</f>
        <v/>
      </c>
      <c r="N193" s="17">
        <f>IF(A193="","",IF(H193="","Add a rating",IF(L193=0,"Add a corrective action",IF(COUNTIFS(Actions!$B$2:$B$501,A193,Actions!$L$2:$L$501,"&lt;&gt;OK")&gt;0,"Fix the action record","OK"))))</f>
        <v/>
      </c>
      <c r="O193" s="17">
        <f>IF(A193="","",IFERROR(INDEX(Inspections!$B$2:$B$201,MATCH(B193,Inspections!$A$2:$A$201,0)),""))</f>
        <v/>
      </c>
      <c r="P193" s="17">
        <f>IF(A193="","",IF(OR('Start here'!$B$5="",O193='Start here'!$B$5),1,0))</f>
        <v/>
      </c>
    </row>
    <row r="194">
      <c r="A194" s="14" t="n"/>
      <c r="B194" s="14" t="n"/>
      <c r="C194" s="16" t="n"/>
      <c r="D194" s="14" t="n"/>
      <c r="E194" s="14" t="n"/>
      <c r="F194" s="14" t="n"/>
      <c r="G194" s="14" t="n"/>
      <c r="H194" s="14" t="n"/>
      <c r="I194" s="14" t="n"/>
      <c r="J194" s="14" t="n"/>
      <c r="K194" s="17">
        <f>IF(A194="","",IF(AND(C194&lt;&gt;"",C194&gt;'Start here'!$B$4),"Not yet logged",IF(L194=0,"No action recorded",IF(COUNTIFS(Actions!$B$2:$B$501,A194,Actions!$J$2:$J$501,"Overdue")&gt;0,"Overdue",IF(COUNTIFS(Actions!$B$2:$B$501,A194,Actions!$J$2:$J$501,"Open")&gt;0,"Open",IF(COUNTIFS(Actions!$B$2:$B$501,A194,Actions!$J$2:$J$501,"Closed, not verified")&gt;0,"Closed, not verified","Closed and verified"))))))</f>
        <v/>
      </c>
      <c r="L194" s="17">
        <f>IF(A194="","",COUNTIF(Actions!$B$2:$B$501,A194))</f>
        <v/>
      </c>
      <c r="M194" s="17">
        <f>IF(A194="","",IF(AND(J194&lt;&gt;"",K194&lt;&gt;"Not yet logged"),"Yes",""))</f>
        <v/>
      </c>
      <c r="N194" s="17">
        <f>IF(A194="","",IF(H194="","Add a rating",IF(L194=0,"Add a corrective action",IF(COUNTIFS(Actions!$B$2:$B$501,A194,Actions!$L$2:$L$501,"&lt;&gt;OK")&gt;0,"Fix the action record","OK"))))</f>
        <v/>
      </c>
      <c r="O194" s="17">
        <f>IF(A194="","",IFERROR(INDEX(Inspections!$B$2:$B$201,MATCH(B194,Inspections!$A$2:$A$201,0)),""))</f>
        <v/>
      </c>
      <c r="P194" s="17">
        <f>IF(A194="","",IF(OR('Start here'!$B$5="",O194='Start here'!$B$5),1,0))</f>
        <v/>
      </c>
    </row>
    <row r="195">
      <c r="A195" s="14" t="n"/>
      <c r="B195" s="14" t="n"/>
      <c r="C195" s="16" t="n"/>
      <c r="D195" s="14" t="n"/>
      <c r="E195" s="14" t="n"/>
      <c r="F195" s="14" t="n"/>
      <c r="G195" s="14" t="n"/>
      <c r="H195" s="14" t="n"/>
      <c r="I195" s="14" t="n"/>
      <c r="J195" s="14" t="n"/>
      <c r="K195" s="17">
        <f>IF(A195="","",IF(AND(C195&lt;&gt;"",C195&gt;'Start here'!$B$4),"Not yet logged",IF(L195=0,"No action recorded",IF(COUNTIFS(Actions!$B$2:$B$501,A195,Actions!$J$2:$J$501,"Overdue")&gt;0,"Overdue",IF(COUNTIFS(Actions!$B$2:$B$501,A195,Actions!$J$2:$J$501,"Open")&gt;0,"Open",IF(COUNTIFS(Actions!$B$2:$B$501,A195,Actions!$J$2:$J$501,"Closed, not verified")&gt;0,"Closed, not verified","Closed and verified"))))))</f>
        <v/>
      </c>
      <c r="L195" s="17">
        <f>IF(A195="","",COUNTIF(Actions!$B$2:$B$501,A195))</f>
        <v/>
      </c>
      <c r="M195" s="17">
        <f>IF(A195="","",IF(AND(J195&lt;&gt;"",K195&lt;&gt;"Not yet logged"),"Yes",""))</f>
        <v/>
      </c>
      <c r="N195" s="17">
        <f>IF(A195="","",IF(H195="","Add a rating",IF(L195=0,"Add a corrective action",IF(COUNTIFS(Actions!$B$2:$B$501,A195,Actions!$L$2:$L$501,"&lt;&gt;OK")&gt;0,"Fix the action record","OK"))))</f>
        <v/>
      </c>
      <c r="O195" s="17">
        <f>IF(A195="","",IFERROR(INDEX(Inspections!$B$2:$B$201,MATCH(B195,Inspections!$A$2:$A$201,0)),""))</f>
        <v/>
      </c>
      <c r="P195" s="17">
        <f>IF(A195="","",IF(OR('Start here'!$B$5="",O195='Start here'!$B$5),1,0))</f>
        <v/>
      </c>
    </row>
    <row r="196">
      <c r="A196" s="14" t="n"/>
      <c r="B196" s="14" t="n"/>
      <c r="C196" s="16" t="n"/>
      <c r="D196" s="14" t="n"/>
      <c r="E196" s="14" t="n"/>
      <c r="F196" s="14" t="n"/>
      <c r="G196" s="14" t="n"/>
      <c r="H196" s="14" t="n"/>
      <c r="I196" s="14" t="n"/>
      <c r="J196" s="14" t="n"/>
      <c r="K196" s="17">
        <f>IF(A196="","",IF(AND(C196&lt;&gt;"",C196&gt;'Start here'!$B$4),"Not yet logged",IF(L196=0,"No action recorded",IF(COUNTIFS(Actions!$B$2:$B$501,A196,Actions!$J$2:$J$501,"Overdue")&gt;0,"Overdue",IF(COUNTIFS(Actions!$B$2:$B$501,A196,Actions!$J$2:$J$501,"Open")&gt;0,"Open",IF(COUNTIFS(Actions!$B$2:$B$501,A196,Actions!$J$2:$J$501,"Closed, not verified")&gt;0,"Closed, not verified","Closed and verified"))))))</f>
        <v/>
      </c>
      <c r="L196" s="17">
        <f>IF(A196="","",COUNTIF(Actions!$B$2:$B$501,A196))</f>
        <v/>
      </c>
      <c r="M196" s="17">
        <f>IF(A196="","",IF(AND(J196&lt;&gt;"",K196&lt;&gt;"Not yet logged"),"Yes",""))</f>
        <v/>
      </c>
      <c r="N196" s="17">
        <f>IF(A196="","",IF(H196="","Add a rating",IF(L196=0,"Add a corrective action",IF(COUNTIFS(Actions!$B$2:$B$501,A196,Actions!$L$2:$L$501,"&lt;&gt;OK")&gt;0,"Fix the action record","OK"))))</f>
        <v/>
      </c>
      <c r="O196" s="17">
        <f>IF(A196="","",IFERROR(INDEX(Inspections!$B$2:$B$201,MATCH(B196,Inspections!$A$2:$A$201,0)),""))</f>
        <v/>
      </c>
      <c r="P196" s="17">
        <f>IF(A196="","",IF(OR('Start here'!$B$5="",O196='Start here'!$B$5),1,0))</f>
        <v/>
      </c>
    </row>
    <row r="197">
      <c r="A197" s="14" t="n"/>
      <c r="B197" s="14" t="n"/>
      <c r="C197" s="16" t="n"/>
      <c r="D197" s="14" t="n"/>
      <c r="E197" s="14" t="n"/>
      <c r="F197" s="14" t="n"/>
      <c r="G197" s="14" t="n"/>
      <c r="H197" s="14" t="n"/>
      <c r="I197" s="14" t="n"/>
      <c r="J197" s="14" t="n"/>
      <c r="K197" s="17">
        <f>IF(A197="","",IF(AND(C197&lt;&gt;"",C197&gt;'Start here'!$B$4),"Not yet logged",IF(L197=0,"No action recorded",IF(COUNTIFS(Actions!$B$2:$B$501,A197,Actions!$J$2:$J$501,"Overdue")&gt;0,"Overdue",IF(COUNTIFS(Actions!$B$2:$B$501,A197,Actions!$J$2:$J$501,"Open")&gt;0,"Open",IF(COUNTIFS(Actions!$B$2:$B$501,A197,Actions!$J$2:$J$501,"Closed, not verified")&gt;0,"Closed, not verified","Closed and verified"))))))</f>
        <v/>
      </c>
      <c r="L197" s="17">
        <f>IF(A197="","",COUNTIF(Actions!$B$2:$B$501,A197))</f>
        <v/>
      </c>
      <c r="M197" s="17">
        <f>IF(A197="","",IF(AND(J197&lt;&gt;"",K197&lt;&gt;"Not yet logged"),"Yes",""))</f>
        <v/>
      </c>
      <c r="N197" s="17">
        <f>IF(A197="","",IF(H197="","Add a rating",IF(L197=0,"Add a corrective action",IF(COUNTIFS(Actions!$B$2:$B$501,A197,Actions!$L$2:$L$501,"&lt;&gt;OK")&gt;0,"Fix the action record","OK"))))</f>
        <v/>
      </c>
      <c r="O197" s="17">
        <f>IF(A197="","",IFERROR(INDEX(Inspections!$B$2:$B$201,MATCH(B197,Inspections!$A$2:$A$201,0)),""))</f>
        <v/>
      </c>
      <c r="P197" s="17">
        <f>IF(A197="","",IF(OR('Start here'!$B$5="",O197='Start here'!$B$5),1,0))</f>
        <v/>
      </c>
    </row>
    <row r="198">
      <c r="A198" s="14" t="n"/>
      <c r="B198" s="14" t="n"/>
      <c r="C198" s="16" t="n"/>
      <c r="D198" s="14" t="n"/>
      <c r="E198" s="14" t="n"/>
      <c r="F198" s="14" t="n"/>
      <c r="G198" s="14" t="n"/>
      <c r="H198" s="14" t="n"/>
      <c r="I198" s="14" t="n"/>
      <c r="J198" s="14" t="n"/>
      <c r="K198" s="17">
        <f>IF(A198="","",IF(AND(C198&lt;&gt;"",C198&gt;'Start here'!$B$4),"Not yet logged",IF(L198=0,"No action recorded",IF(COUNTIFS(Actions!$B$2:$B$501,A198,Actions!$J$2:$J$501,"Overdue")&gt;0,"Overdue",IF(COUNTIFS(Actions!$B$2:$B$501,A198,Actions!$J$2:$J$501,"Open")&gt;0,"Open",IF(COUNTIFS(Actions!$B$2:$B$501,A198,Actions!$J$2:$J$501,"Closed, not verified")&gt;0,"Closed, not verified","Closed and verified"))))))</f>
        <v/>
      </c>
      <c r="L198" s="17">
        <f>IF(A198="","",COUNTIF(Actions!$B$2:$B$501,A198))</f>
        <v/>
      </c>
      <c r="M198" s="17">
        <f>IF(A198="","",IF(AND(J198&lt;&gt;"",K198&lt;&gt;"Not yet logged"),"Yes",""))</f>
        <v/>
      </c>
      <c r="N198" s="17">
        <f>IF(A198="","",IF(H198="","Add a rating",IF(L198=0,"Add a corrective action",IF(COUNTIFS(Actions!$B$2:$B$501,A198,Actions!$L$2:$L$501,"&lt;&gt;OK")&gt;0,"Fix the action record","OK"))))</f>
        <v/>
      </c>
      <c r="O198" s="17">
        <f>IF(A198="","",IFERROR(INDEX(Inspections!$B$2:$B$201,MATCH(B198,Inspections!$A$2:$A$201,0)),""))</f>
        <v/>
      </c>
      <c r="P198" s="17">
        <f>IF(A198="","",IF(OR('Start here'!$B$5="",O198='Start here'!$B$5),1,0))</f>
        <v/>
      </c>
    </row>
    <row r="199">
      <c r="A199" s="14" t="n"/>
      <c r="B199" s="14" t="n"/>
      <c r="C199" s="16" t="n"/>
      <c r="D199" s="14" t="n"/>
      <c r="E199" s="14" t="n"/>
      <c r="F199" s="14" t="n"/>
      <c r="G199" s="14" t="n"/>
      <c r="H199" s="14" t="n"/>
      <c r="I199" s="14" t="n"/>
      <c r="J199" s="14" t="n"/>
      <c r="K199" s="17">
        <f>IF(A199="","",IF(AND(C199&lt;&gt;"",C199&gt;'Start here'!$B$4),"Not yet logged",IF(L199=0,"No action recorded",IF(COUNTIFS(Actions!$B$2:$B$501,A199,Actions!$J$2:$J$501,"Overdue")&gt;0,"Overdue",IF(COUNTIFS(Actions!$B$2:$B$501,A199,Actions!$J$2:$J$501,"Open")&gt;0,"Open",IF(COUNTIFS(Actions!$B$2:$B$501,A199,Actions!$J$2:$J$501,"Closed, not verified")&gt;0,"Closed, not verified","Closed and verified"))))))</f>
        <v/>
      </c>
      <c r="L199" s="17">
        <f>IF(A199="","",COUNTIF(Actions!$B$2:$B$501,A199))</f>
        <v/>
      </c>
      <c r="M199" s="17">
        <f>IF(A199="","",IF(AND(J199&lt;&gt;"",K199&lt;&gt;"Not yet logged"),"Yes",""))</f>
        <v/>
      </c>
      <c r="N199" s="17">
        <f>IF(A199="","",IF(H199="","Add a rating",IF(L199=0,"Add a corrective action",IF(COUNTIFS(Actions!$B$2:$B$501,A199,Actions!$L$2:$L$501,"&lt;&gt;OK")&gt;0,"Fix the action record","OK"))))</f>
        <v/>
      </c>
      <c r="O199" s="17">
        <f>IF(A199="","",IFERROR(INDEX(Inspections!$B$2:$B$201,MATCH(B199,Inspections!$A$2:$A$201,0)),""))</f>
        <v/>
      </c>
      <c r="P199" s="17">
        <f>IF(A199="","",IF(OR('Start here'!$B$5="",O199='Start here'!$B$5),1,0))</f>
        <v/>
      </c>
    </row>
    <row r="200">
      <c r="A200" s="14" t="n"/>
      <c r="B200" s="14" t="n"/>
      <c r="C200" s="16" t="n"/>
      <c r="D200" s="14" t="n"/>
      <c r="E200" s="14" t="n"/>
      <c r="F200" s="14" t="n"/>
      <c r="G200" s="14" t="n"/>
      <c r="H200" s="14" t="n"/>
      <c r="I200" s="14" t="n"/>
      <c r="J200" s="14" t="n"/>
      <c r="K200" s="17">
        <f>IF(A200="","",IF(AND(C200&lt;&gt;"",C200&gt;'Start here'!$B$4),"Not yet logged",IF(L200=0,"No action recorded",IF(COUNTIFS(Actions!$B$2:$B$501,A200,Actions!$J$2:$J$501,"Overdue")&gt;0,"Overdue",IF(COUNTIFS(Actions!$B$2:$B$501,A200,Actions!$J$2:$J$501,"Open")&gt;0,"Open",IF(COUNTIFS(Actions!$B$2:$B$501,A200,Actions!$J$2:$J$501,"Closed, not verified")&gt;0,"Closed, not verified","Closed and verified"))))))</f>
        <v/>
      </c>
      <c r="L200" s="17">
        <f>IF(A200="","",COUNTIF(Actions!$B$2:$B$501,A200))</f>
        <v/>
      </c>
      <c r="M200" s="17">
        <f>IF(A200="","",IF(AND(J200&lt;&gt;"",K200&lt;&gt;"Not yet logged"),"Yes",""))</f>
        <v/>
      </c>
      <c r="N200" s="17">
        <f>IF(A200="","",IF(H200="","Add a rating",IF(L200=0,"Add a corrective action",IF(COUNTIFS(Actions!$B$2:$B$501,A200,Actions!$L$2:$L$501,"&lt;&gt;OK")&gt;0,"Fix the action record","OK"))))</f>
        <v/>
      </c>
      <c r="O200" s="17">
        <f>IF(A200="","",IFERROR(INDEX(Inspections!$B$2:$B$201,MATCH(B200,Inspections!$A$2:$A$201,0)),""))</f>
        <v/>
      </c>
      <c r="P200" s="17">
        <f>IF(A200="","",IF(OR('Start here'!$B$5="",O200='Start here'!$B$5),1,0))</f>
        <v/>
      </c>
    </row>
    <row r="201">
      <c r="A201" s="14" t="n"/>
      <c r="B201" s="14" t="n"/>
      <c r="C201" s="16" t="n"/>
      <c r="D201" s="14" t="n"/>
      <c r="E201" s="14" t="n"/>
      <c r="F201" s="14" t="n"/>
      <c r="G201" s="14" t="n"/>
      <c r="H201" s="14" t="n"/>
      <c r="I201" s="14" t="n"/>
      <c r="J201" s="14" t="n"/>
      <c r="K201" s="17">
        <f>IF(A201="","",IF(AND(C201&lt;&gt;"",C201&gt;'Start here'!$B$4),"Not yet logged",IF(L201=0,"No action recorded",IF(COUNTIFS(Actions!$B$2:$B$501,A201,Actions!$J$2:$J$501,"Overdue")&gt;0,"Overdue",IF(COUNTIFS(Actions!$B$2:$B$501,A201,Actions!$J$2:$J$501,"Open")&gt;0,"Open",IF(COUNTIFS(Actions!$B$2:$B$501,A201,Actions!$J$2:$J$501,"Closed, not verified")&gt;0,"Closed, not verified","Closed and verified"))))))</f>
        <v/>
      </c>
      <c r="L201" s="17">
        <f>IF(A201="","",COUNTIF(Actions!$B$2:$B$501,A201))</f>
        <v/>
      </c>
      <c r="M201" s="17">
        <f>IF(A201="","",IF(AND(J201&lt;&gt;"",K201&lt;&gt;"Not yet logged"),"Yes",""))</f>
        <v/>
      </c>
      <c r="N201" s="17">
        <f>IF(A201="","",IF(H201="","Add a rating",IF(L201=0,"Add a corrective action",IF(COUNTIFS(Actions!$B$2:$B$501,A201,Actions!$L$2:$L$501,"&lt;&gt;OK")&gt;0,"Fix the action record","OK"))))</f>
        <v/>
      </c>
      <c r="O201" s="17">
        <f>IF(A201="","",IFERROR(INDEX(Inspections!$B$2:$B$201,MATCH(B201,Inspections!$A$2:$A$201,0)),""))</f>
        <v/>
      </c>
      <c r="P201" s="17">
        <f>IF(A201="","",IF(OR('Start here'!$B$5="",O201='Start here'!$B$5),1,0))</f>
        <v/>
      </c>
    </row>
    <row r="202">
      <c r="A202" s="14" t="n"/>
      <c r="B202" s="14" t="n"/>
      <c r="C202" s="16" t="n"/>
      <c r="D202" s="14" t="n"/>
      <c r="E202" s="14" t="n"/>
      <c r="F202" s="14" t="n"/>
      <c r="G202" s="14" t="n"/>
      <c r="H202" s="14" t="n"/>
      <c r="I202" s="14" t="n"/>
      <c r="J202" s="14" t="n"/>
      <c r="K202" s="17">
        <f>IF(A202="","",IF(AND(C202&lt;&gt;"",C202&gt;'Start here'!$B$4),"Not yet logged",IF(L202=0,"No action recorded",IF(COUNTIFS(Actions!$B$2:$B$501,A202,Actions!$J$2:$J$501,"Overdue")&gt;0,"Overdue",IF(COUNTIFS(Actions!$B$2:$B$501,A202,Actions!$J$2:$J$501,"Open")&gt;0,"Open",IF(COUNTIFS(Actions!$B$2:$B$501,A202,Actions!$J$2:$J$501,"Closed, not verified")&gt;0,"Closed, not verified","Closed and verified"))))))</f>
        <v/>
      </c>
      <c r="L202" s="17">
        <f>IF(A202="","",COUNTIF(Actions!$B$2:$B$501,A202))</f>
        <v/>
      </c>
      <c r="M202" s="17">
        <f>IF(A202="","",IF(AND(J202&lt;&gt;"",K202&lt;&gt;"Not yet logged"),"Yes",""))</f>
        <v/>
      </c>
      <c r="N202" s="17">
        <f>IF(A202="","",IF(H202="","Add a rating",IF(L202=0,"Add a corrective action",IF(COUNTIFS(Actions!$B$2:$B$501,A202,Actions!$L$2:$L$501,"&lt;&gt;OK")&gt;0,"Fix the action record","OK"))))</f>
        <v/>
      </c>
      <c r="O202" s="17">
        <f>IF(A202="","",IFERROR(INDEX(Inspections!$B$2:$B$201,MATCH(B202,Inspections!$A$2:$A$201,0)),""))</f>
        <v/>
      </c>
      <c r="P202" s="17">
        <f>IF(A202="","",IF(OR('Start here'!$B$5="",O202='Start here'!$B$5),1,0))</f>
        <v/>
      </c>
    </row>
    <row r="203">
      <c r="A203" s="14" t="n"/>
      <c r="B203" s="14" t="n"/>
      <c r="C203" s="16" t="n"/>
      <c r="D203" s="14" t="n"/>
      <c r="E203" s="14" t="n"/>
      <c r="F203" s="14" t="n"/>
      <c r="G203" s="14" t="n"/>
      <c r="H203" s="14" t="n"/>
      <c r="I203" s="14" t="n"/>
      <c r="J203" s="14" t="n"/>
      <c r="K203" s="17">
        <f>IF(A203="","",IF(AND(C203&lt;&gt;"",C203&gt;'Start here'!$B$4),"Not yet logged",IF(L203=0,"No action recorded",IF(COUNTIFS(Actions!$B$2:$B$501,A203,Actions!$J$2:$J$501,"Overdue")&gt;0,"Overdue",IF(COUNTIFS(Actions!$B$2:$B$501,A203,Actions!$J$2:$J$501,"Open")&gt;0,"Open",IF(COUNTIFS(Actions!$B$2:$B$501,A203,Actions!$J$2:$J$501,"Closed, not verified")&gt;0,"Closed, not verified","Closed and verified"))))))</f>
        <v/>
      </c>
      <c r="L203" s="17">
        <f>IF(A203="","",COUNTIF(Actions!$B$2:$B$501,A203))</f>
        <v/>
      </c>
      <c r="M203" s="17">
        <f>IF(A203="","",IF(AND(J203&lt;&gt;"",K203&lt;&gt;"Not yet logged"),"Yes",""))</f>
        <v/>
      </c>
      <c r="N203" s="17">
        <f>IF(A203="","",IF(H203="","Add a rating",IF(L203=0,"Add a corrective action",IF(COUNTIFS(Actions!$B$2:$B$501,A203,Actions!$L$2:$L$501,"&lt;&gt;OK")&gt;0,"Fix the action record","OK"))))</f>
        <v/>
      </c>
      <c r="O203" s="17">
        <f>IF(A203="","",IFERROR(INDEX(Inspections!$B$2:$B$201,MATCH(B203,Inspections!$A$2:$A$201,0)),""))</f>
        <v/>
      </c>
      <c r="P203" s="17">
        <f>IF(A203="","",IF(OR('Start here'!$B$5="",O203='Start here'!$B$5),1,0))</f>
        <v/>
      </c>
    </row>
    <row r="204">
      <c r="A204" s="14" t="n"/>
      <c r="B204" s="14" t="n"/>
      <c r="C204" s="16" t="n"/>
      <c r="D204" s="14" t="n"/>
      <c r="E204" s="14" t="n"/>
      <c r="F204" s="14" t="n"/>
      <c r="G204" s="14" t="n"/>
      <c r="H204" s="14" t="n"/>
      <c r="I204" s="14" t="n"/>
      <c r="J204" s="14" t="n"/>
      <c r="K204" s="17">
        <f>IF(A204="","",IF(AND(C204&lt;&gt;"",C204&gt;'Start here'!$B$4),"Not yet logged",IF(L204=0,"No action recorded",IF(COUNTIFS(Actions!$B$2:$B$501,A204,Actions!$J$2:$J$501,"Overdue")&gt;0,"Overdue",IF(COUNTIFS(Actions!$B$2:$B$501,A204,Actions!$J$2:$J$501,"Open")&gt;0,"Open",IF(COUNTIFS(Actions!$B$2:$B$501,A204,Actions!$J$2:$J$501,"Closed, not verified")&gt;0,"Closed, not verified","Closed and verified"))))))</f>
        <v/>
      </c>
      <c r="L204" s="17">
        <f>IF(A204="","",COUNTIF(Actions!$B$2:$B$501,A204))</f>
        <v/>
      </c>
      <c r="M204" s="17">
        <f>IF(A204="","",IF(AND(J204&lt;&gt;"",K204&lt;&gt;"Not yet logged"),"Yes",""))</f>
        <v/>
      </c>
      <c r="N204" s="17">
        <f>IF(A204="","",IF(H204="","Add a rating",IF(L204=0,"Add a corrective action",IF(COUNTIFS(Actions!$B$2:$B$501,A204,Actions!$L$2:$L$501,"&lt;&gt;OK")&gt;0,"Fix the action record","OK"))))</f>
        <v/>
      </c>
      <c r="O204" s="17">
        <f>IF(A204="","",IFERROR(INDEX(Inspections!$B$2:$B$201,MATCH(B204,Inspections!$A$2:$A$201,0)),""))</f>
        <v/>
      </c>
      <c r="P204" s="17">
        <f>IF(A204="","",IF(OR('Start here'!$B$5="",O204='Start here'!$B$5),1,0))</f>
        <v/>
      </c>
    </row>
    <row r="205">
      <c r="A205" s="14" t="n"/>
      <c r="B205" s="14" t="n"/>
      <c r="C205" s="16" t="n"/>
      <c r="D205" s="14" t="n"/>
      <c r="E205" s="14" t="n"/>
      <c r="F205" s="14" t="n"/>
      <c r="G205" s="14" t="n"/>
      <c r="H205" s="14" t="n"/>
      <c r="I205" s="14" t="n"/>
      <c r="J205" s="14" t="n"/>
      <c r="K205" s="17">
        <f>IF(A205="","",IF(AND(C205&lt;&gt;"",C205&gt;'Start here'!$B$4),"Not yet logged",IF(L205=0,"No action recorded",IF(COUNTIFS(Actions!$B$2:$B$501,A205,Actions!$J$2:$J$501,"Overdue")&gt;0,"Overdue",IF(COUNTIFS(Actions!$B$2:$B$501,A205,Actions!$J$2:$J$501,"Open")&gt;0,"Open",IF(COUNTIFS(Actions!$B$2:$B$501,A205,Actions!$J$2:$J$501,"Closed, not verified")&gt;0,"Closed, not verified","Closed and verified"))))))</f>
        <v/>
      </c>
      <c r="L205" s="17">
        <f>IF(A205="","",COUNTIF(Actions!$B$2:$B$501,A205))</f>
        <v/>
      </c>
      <c r="M205" s="17">
        <f>IF(A205="","",IF(AND(J205&lt;&gt;"",K205&lt;&gt;"Not yet logged"),"Yes",""))</f>
        <v/>
      </c>
      <c r="N205" s="17">
        <f>IF(A205="","",IF(H205="","Add a rating",IF(L205=0,"Add a corrective action",IF(COUNTIFS(Actions!$B$2:$B$501,A205,Actions!$L$2:$L$501,"&lt;&gt;OK")&gt;0,"Fix the action record","OK"))))</f>
        <v/>
      </c>
      <c r="O205" s="17">
        <f>IF(A205="","",IFERROR(INDEX(Inspections!$B$2:$B$201,MATCH(B205,Inspections!$A$2:$A$201,0)),""))</f>
        <v/>
      </c>
      <c r="P205" s="17">
        <f>IF(A205="","",IF(OR('Start here'!$B$5="",O205='Start here'!$B$5),1,0))</f>
        <v/>
      </c>
    </row>
    <row r="206">
      <c r="A206" s="14" t="n"/>
      <c r="B206" s="14" t="n"/>
      <c r="C206" s="16" t="n"/>
      <c r="D206" s="14" t="n"/>
      <c r="E206" s="14" t="n"/>
      <c r="F206" s="14" t="n"/>
      <c r="G206" s="14" t="n"/>
      <c r="H206" s="14" t="n"/>
      <c r="I206" s="14" t="n"/>
      <c r="J206" s="14" t="n"/>
      <c r="K206" s="17">
        <f>IF(A206="","",IF(AND(C206&lt;&gt;"",C206&gt;'Start here'!$B$4),"Not yet logged",IF(L206=0,"No action recorded",IF(COUNTIFS(Actions!$B$2:$B$501,A206,Actions!$J$2:$J$501,"Overdue")&gt;0,"Overdue",IF(COUNTIFS(Actions!$B$2:$B$501,A206,Actions!$J$2:$J$501,"Open")&gt;0,"Open",IF(COUNTIFS(Actions!$B$2:$B$501,A206,Actions!$J$2:$J$501,"Closed, not verified")&gt;0,"Closed, not verified","Closed and verified"))))))</f>
        <v/>
      </c>
      <c r="L206" s="17">
        <f>IF(A206="","",COUNTIF(Actions!$B$2:$B$501,A206))</f>
        <v/>
      </c>
      <c r="M206" s="17">
        <f>IF(A206="","",IF(AND(J206&lt;&gt;"",K206&lt;&gt;"Not yet logged"),"Yes",""))</f>
        <v/>
      </c>
      <c r="N206" s="17">
        <f>IF(A206="","",IF(H206="","Add a rating",IF(L206=0,"Add a corrective action",IF(COUNTIFS(Actions!$B$2:$B$501,A206,Actions!$L$2:$L$501,"&lt;&gt;OK")&gt;0,"Fix the action record","OK"))))</f>
        <v/>
      </c>
      <c r="O206" s="17">
        <f>IF(A206="","",IFERROR(INDEX(Inspections!$B$2:$B$201,MATCH(B206,Inspections!$A$2:$A$201,0)),""))</f>
        <v/>
      </c>
      <c r="P206" s="17">
        <f>IF(A206="","",IF(OR('Start here'!$B$5="",O206='Start here'!$B$5),1,0))</f>
        <v/>
      </c>
    </row>
    <row r="207">
      <c r="A207" s="14" t="n"/>
      <c r="B207" s="14" t="n"/>
      <c r="C207" s="16" t="n"/>
      <c r="D207" s="14" t="n"/>
      <c r="E207" s="14" t="n"/>
      <c r="F207" s="14" t="n"/>
      <c r="G207" s="14" t="n"/>
      <c r="H207" s="14" t="n"/>
      <c r="I207" s="14" t="n"/>
      <c r="J207" s="14" t="n"/>
      <c r="K207" s="17">
        <f>IF(A207="","",IF(AND(C207&lt;&gt;"",C207&gt;'Start here'!$B$4),"Not yet logged",IF(L207=0,"No action recorded",IF(COUNTIFS(Actions!$B$2:$B$501,A207,Actions!$J$2:$J$501,"Overdue")&gt;0,"Overdue",IF(COUNTIFS(Actions!$B$2:$B$501,A207,Actions!$J$2:$J$501,"Open")&gt;0,"Open",IF(COUNTIFS(Actions!$B$2:$B$501,A207,Actions!$J$2:$J$501,"Closed, not verified")&gt;0,"Closed, not verified","Closed and verified"))))))</f>
        <v/>
      </c>
      <c r="L207" s="17">
        <f>IF(A207="","",COUNTIF(Actions!$B$2:$B$501,A207))</f>
        <v/>
      </c>
      <c r="M207" s="17">
        <f>IF(A207="","",IF(AND(J207&lt;&gt;"",K207&lt;&gt;"Not yet logged"),"Yes",""))</f>
        <v/>
      </c>
      <c r="N207" s="17">
        <f>IF(A207="","",IF(H207="","Add a rating",IF(L207=0,"Add a corrective action",IF(COUNTIFS(Actions!$B$2:$B$501,A207,Actions!$L$2:$L$501,"&lt;&gt;OK")&gt;0,"Fix the action record","OK"))))</f>
        <v/>
      </c>
      <c r="O207" s="17">
        <f>IF(A207="","",IFERROR(INDEX(Inspections!$B$2:$B$201,MATCH(B207,Inspections!$A$2:$A$201,0)),""))</f>
        <v/>
      </c>
      <c r="P207" s="17">
        <f>IF(A207="","",IF(OR('Start here'!$B$5="",O207='Start here'!$B$5),1,0))</f>
        <v/>
      </c>
    </row>
    <row r="208">
      <c r="A208" s="14" t="n"/>
      <c r="B208" s="14" t="n"/>
      <c r="C208" s="16" t="n"/>
      <c r="D208" s="14" t="n"/>
      <c r="E208" s="14" t="n"/>
      <c r="F208" s="14" t="n"/>
      <c r="G208" s="14" t="n"/>
      <c r="H208" s="14" t="n"/>
      <c r="I208" s="14" t="n"/>
      <c r="J208" s="14" t="n"/>
      <c r="K208" s="17">
        <f>IF(A208="","",IF(AND(C208&lt;&gt;"",C208&gt;'Start here'!$B$4),"Not yet logged",IF(L208=0,"No action recorded",IF(COUNTIFS(Actions!$B$2:$B$501,A208,Actions!$J$2:$J$501,"Overdue")&gt;0,"Overdue",IF(COUNTIFS(Actions!$B$2:$B$501,A208,Actions!$J$2:$J$501,"Open")&gt;0,"Open",IF(COUNTIFS(Actions!$B$2:$B$501,A208,Actions!$J$2:$J$501,"Closed, not verified")&gt;0,"Closed, not verified","Closed and verified"))))))</f>
        <v/>
      </c>
      <c r="L208" s="17">
        <f>IF(A208="","",COUNTIF(Actions!$B$2:$B$501,A208))</f>
        <v/>
      </c>
      <c r="M208" s="17">
        <f>IF(A208="","",IF(AND(J208&lt;&gt;"",K208&lt;&gt;"Not yet logged"),"Yes",""))</f>
        <v/>
      </c>
      <c r="N208" s="17">
        <f>IF(A208="","",IF(H208="","Add a rating",IF(L208=0,"Add a corrective action",IF(COUNTIFS(Actions!$B$2:$B$501,A208,Actions!$L$2:$L$501,"&lt;&gt;OK")&gt;0,"Fix the action record","OK"))))</f>
        <v/>
      </c>
      <c r="O208" s="17">
        <f>IF(A208="","",IFERROR(INDEX(Inspections!$B$2:$B$201,MATCH(B208,Inspections!$A$2:$A$201,0)),""))</f>
        <v/>
      </c>
      <c r="P208" s="17">
        <f>IF(A208="","",IF(OR('Start here'!$B$5="",O208='Start here'!$B$5),1,0))</f>
        <v/>
      </c>
    </row>
    <row r="209">
      <c r="A209" s="14" t="n"/>
      <c r="B209" s="14" t="n"/>
      <c r="C209" s="16" t="n"/>
      <c r="D209" s="14" t="n"/>
      <c r="E209" s="14" t="n"/>
      <c r="F209" s="14" t="n"/>
      <c r="G209" s="14" t="n"/>
      <c r="H209" s="14" t="n"/>
      <c r="I209" s="14" t="n"/>
      <c r="J209" s="14" t="n"/>
      <c r="K209" s="17">
        <f>IF(A209="","",IF(AND(C209&lt;&gt;"",C209&gt;'Start here'!$B$4),"Not yet logged",IF(L209=0,"No action recorded",IF(COUNTIFS(Actions!$B$2:$B$501,A209,Actions!$J$2:$J$501,"Overdue")&gt;0,"Overdue",IF(COUNTIFS(Actions!$B$2:$B$501,A209,Actions!$J$2:$J$501,"Open")&gt;0,"Open",IF(COUNTIFS(Actions!$B$2:$B$501,A209,Actions!$J$2:$J$501,"Closed, not verified")&gt;0,"Closed, not verified","Closed and verified"))))))</f>
        <v/>
      </c>
      <c r="L209" s="17">
        <f>IF(A209="","",COUNTIF(Actions!$B$2:$B$501,A209))</f>
        <v/>
      </c>
      <c r="M209" s="17">
        <f>IF(A209="","",IF(AND(J209&lt;&gt;"",K209&lt;&gt;"Not yet logged"),"Yes",""))</f>
        <v/>
      </c>
      <c r="N209" s="17">
        <f>IF(A209="","",IF(H209="","Add a rating",IF(L209=0,"Add a corrective action",IF(COUNTIFS(Actions!$B$2:$B$501,A209,Actions!$L$2:$L$501,"&lt;&gt;OK")&gt;0,"Fix the action record","OK"))))</f>
        <v/>
      </c>
      <c r="O209" s="17">
        <f>IF(A209="","",IFERROR(INDEX(Inspections!$B$2:$B$201,MATCH(B209,Inspections!$A$2:$A$201,0)),""))</f>
        <v/>
      </c>
      <c r="P209" s="17">
        <f>IF(A209="","",IF(OR('Start here'!$B$5="",O209='Start here'!$B$5),1,0))</f>
        <v/>
      </c>
    </row>
    <row r="210">
      <c r="A210" s="14" t="n"/>
      <c r="B210" s="14" t="n"/>
      <c r="C210" s="16" t="n"/>
      <c r="D210" s="14" t="n"/>
      <c r="E210" s="14" t="n"/>
      <c r="F210" s="14" t="n"/>
      <c r="G210" s="14" t="n"/>
      <c r="H210" s="14" t="n"/>
      <c r="I210" s="14" t="n"/>
      <c r="J210" s="14" t="n"/>
      <c r="K210" s="17">
        <f>IF(A210="","",IF(AND(C210&lt;&gt;"",C210&gt;'Start here'!$B$4),"Not yet logged",IF(L210=0,"No action recorded",IF(COUNTIFS(Actions!$B$2:$B$501,A210,Actions!$J$2:$J$501,"Overdue")&gt;0,"Overdue",IF(COUNTIFS(Actions!$B$2:$B$501,A210,Actions!$J$2:$J$501,"Open")&gt;0,"Open",IF(COUNTIFS(Actions!$B$2:$B$501,A210,Actions!$J$2:$J$501,"Closed, not verified")&gt;0,"Closed, not verified","Closed and verified"))))))</f>
        <v/>
      </c>
      <c r="L210" s="17">
        <f>IF(A210="","",COUNTIF(Actions!$B$2:$B$501,A210))</f>
        <v/>
      </c>
      <c r="M210" s="17">
        <f>IF(A210="","",IF(AND(J210&lt;&gt;"",K210&lt;&gt;"Not yet logged"),"Yes",""))</f>
        <v/>
      </c>
      <c r="N210" s="17">
        <f>IF(A210="","",IF(H210="","Add a rating",IF(L210=0,"Add a corrective action",IF(COUNTIFS(Actions!$B$2:$B$501,A210,Actions!$L$2:$L$501,"&lt;&gt;OK")&gt;0,"Fix the action record","OK"))))</f>
        <v/>
      </c>
      <c r="O210" s="17">
        <f>IF(A210="","",IFERROR(INDEX(Inspections!$B$2:$B$201,MATCH(B210,Inspections!$A$2:$A$201,0)),""))</f>
        <v/>
      </c>
      <c r="P210" s="17">
        <f>IF(A210="","",IF(OR('Start here'!$B$5="",O210='Start here'!$B$5),1,0))</f>
        <v/>
      </c>
    </row>
    <row r="211">
      <c r="A211" s="14" t="n"/>
      <c r="B211" s="14" t="n"/>
      <c r="C211" s="16" t="n"/>
      <c r="D211" s="14" t="n"/>
      <c r="E211" s="14" t="n"/>
      <c r="F211" s="14" t="n"/>
      <c r="G211" s="14" t="n"/>
      <c r="H211" s="14" t="n"/>
      <c r="I211" s="14" t="n"/>
      <c r="J211" s="14" t="n"/>
      <c r="K211" s="17">
        <f>IF(A211="","",IF(AND(C211&lt;&gt;"",C211&gt;'Start here'!$B$4),"Not yet logged",IF(L211=0,"No action recorded",IF(COUNTIFS(Actions!$B$2:$B$501,A211,Actions!$J$2:$J$501,"Overdue")&gt;0,"Overdue",IF(COUNTIFS(Actions!$B$2:$B$501,A211,Actions!$J$2:$J$501,"Open")&gt;0,"Open",IF(COUNTIFS(Actions!$B$2:$B$501,A211,Actions!$J$2:$J$501,"Closed, not verified")&gt;0,"Closed, not verified","Closed and verified"))))))</f>
        <v/>
      </c>
      <c r="L211" s="17">
        <f>IF(A211="","",COUNTIF(Actions!$B$2:$B$501,A211))</f>
        <v/>
      </c>
      <c r="M211" s="17">
        <f>IF(A211="","",IF(AND(J211&lt;&gt;"",K211&lt;&gt;"Not yet logged"),"Yes",""))</f>
        <v/>
      </c>
      <c r="N211" s="17">
        <f>IF(A211="","",IF(H211="","Add a rating",IF(L211=0,"Add a corrective action",IF(COUNTIFS(Actions!$B$2:$B$501,A211,Actions!$L$2:$L$501,"&lt;&gt;OK")&gt;0,"Fix the action record","OK"))))</f>
        <v/>
      </c>
      <c r="O211" s="17">
        <f>IF(A211="","",IFERROR(INDEX(Inspections!$B$2:$B$201,MATCH(B211,Inspections!$A$2:$A$201,0)),""))</f>
        <v/>
      </c>
      <c r="P211" s="17">
        <f>IF(A211="","",IF(OR('Start here'!$B$5="",O211='Start here'!$B$5),1,0))</f>
        <v/>
      </c>
    </row>
    <row r="212">
      <c r="A212" s="14" t="n"/>
      <c r="B212" s="14" t="n"/>
      <c r="C212" s="16" t="n"/>
      <c r="D212" s="14" t="n"/>
      <c r="E212" s="14" t="n"/>
      <c r="F212" s="14" t="n"/>
      <c r="G212" s="14" t="n"/>
      <c r="H212" s="14" t="n"/>
      <c r="I212" s="14" t="n"/>
      <c r="J212" s="14" t="n"/>
      <c r="K212" s="17">
        <f>IF(A212="","",IF(AND(C212&lt;&gt;"",C212&gt;'Start here'!$B$4),"Not yet logged",IF(L212=0,"No action recorded",IF(COUNTIFS(Actions!$B$2:$B$501,A212,Actions!$J$2:$J$501,"Overdue")&gt;0,"Overdue",IF(COUNTIFS(Actions!$B$2:$B$501,A212,Actions!$J$2:$J$501,"Open")&gt;0,"Open",IF(COUNTIFS(Actions!$B$2:$B$501,A212,Actions!$J$2:$J$501,"Closed, not verified")&gt;0,"Closed, not verified","Closed and verified"))))))</f>
        <v/>
      </c>
      <c r="L212" s="17">
        <f>IF(A212="","",COUNTIF(Actions!$B$2:$B$501,A212))</f>
        <v/>
      </c>
      <c r="M212" s="17">
        <f>IF(A212="","",IF(AND(J212&lt;&gt;"",K212&lt;&gt;"Not yet logged"),"Yes",""))</f>
        <v/>
      </c>
      <c r="N212" s="17">
        <f>IF(A212="","",IF(H212="","Add a rating",IF(L212=0,"Add a corrective action",IF(COUNTIFS(Actions!$B$2:$B$501,A212,Actions!$L$2:$L$501,"&lt;&gt;OK")&gt;0,"Fix the action record","OK"))))</f>
        <v/>
      </c>
      <c r="O212" s="17">
        <f>IF(A212="","",IFERROR(INDEX(Inspections!$B$2:$B$201,MATCH(B212,Inspections!$A$2:$A$201,0)),""))</f>
        <v/>
      </c>
      <c r="P212" s="17">
        <f>IF(A212="","",IF(OR('Start here'!$B$5="",O212='Start here'!$B$5),1,0))</f>
        <v/>
      </c>
    </row>
    <row r="213">
      <c r="A213" s="14" t="n"/>
      <c r="B213" s="14" t="n"/>
      <c r="C213" s="16" t="n"/>
      <c r="D213" s="14" t="n"/>
      <c r="E213" s="14" t="n"/>
      <c r="F213" s="14" t="n"/>
      <c r="G213" s="14" t="n"/>
      <c r="H213" s="14" t="n"/>
      <c r="I213" s="14" t="n"/>
      <c r="J213" s="14" t="n"/>
      <c r="K213" s="17">
        <f>IF(A213="","",IF(AND(C213&lt;&gt;"",C213&gt;'Start here'!$B$4),"Not yet logged",IF(L213=0,"No action recorded",IF(COUNTIFS(Actions!$B$2:$B$501,A213,Actions!$J$2:$J$501,"Overdue")&gt;0,"Overdue",IF(COUNTIFS(Actions!$B$2:$B$501,A213,Actions!$J$2:$J$501,"Open")&gt;0,"Open",IF(COUNTIFS(Actions!$B$2:$B$501,A213,Actions!$J$2:$J$501,"Closed, not verified")&gt;0,"Closed, not verified","Closed and verified"))))))</f>
        <v/>
      </c>
      <c r="L213" s="17">
        <f>IF(A213="","",COUNTIF(Actions!$B$2:$B$501,A213))</f>
        <v/>
      </c>
      <c r="M213" s="17">
        <f>IF(A213="","",IF(AND(J213&lt;&gt;"",K213&lt;&gt;"Not yet logged"),"Yes",""))</f>
        <v/>
      </c>
      <c r="N213" s="17">
        <f>IF(A213="","",IF(H213="","Add a rating",IF(L213=0,"Add a corrective action",IF(COUNTIFS(Actions!$B$2:$B$501,A213,Actions!$L$2:$L$501,"&lt;&gt;OK")&gt;0,"Fix the action record","OK"))))</f>
        <v/>
      </c>
      <c r="O213" s="17">
        <f>IF(A213="","",IFERROR(INDEX(Inspections!$B$2:$B$201,MATCH(B213,Inspections!$A$2:$A$201,0)),""))</f>
        <v/>
      </c>
      <c r="P213" s="17">
        <f>IF(A213="","",IF(OR('Start here'!$B$5="",O213='Start here'!$B$5),1,0))</f>
        <v/>
      </c>
    </row>
    <row r="214">
      <c r="A214" s="14" t="n"/>
      <c r="B214" s="14" t="n"/>
      <c r="C214" s="16" t="n"/>
      <c r="D214" s="14" t="n"/>
      <c r="E214" s="14" t="n"/>
      <c r="F214" s="14" t="n"/>
      <c r="G214" s="14" t="n"/>
      <c r="H214" s="14" t="n"/>
      <c r="I214" s="14" t="n"/>
      <c r="J214" s="14" t="n"/>
      <c r="K214" s="17">
        <f>IF(A214="","",IF(AND(C214&lt;&gt;"",C214&gt;'Start here'!$B$4),"Not yet logged",IF(L214=0,"No action recorded",IF(COUNTIFS(Actions!$B$2:$B$501,A214,Actions!$J$2:$J$501,"Overdue")&gt;0,"Overdue",IF(COUNTIFS(Actions!$B$2:$B$501,A214,Actions!$J$2:$J$501,"Open")&gt;0,"Open",IF(COUNTIFS(Actions!$B$2:$B$501,A214,Actions!$J$2:$J$501,"Closed, not verified")&gt;0,"Closed, not verified","Closed and verified"))))))</f>
        <v/>
      </c>
      <c r="L214" s="17">
        <f>IF(A214="","",COUNTIF(Actions!$B$2:$B$501,A214))</f>
        <v/>
      </c>
      <c r="M214" s="17">
        <f>IF(A214="","",IF(AND(J214&lt;&gt;"",K214&lt;&gt;"Not yet logged"),"Yes",""))</f>
        <v/>
      </c>
      <c r="N214" s="17">
        <f>IF(A214="","",IF(H214="","Add a rating",IF(L214=0,"Add a corrective action",IF(COUNTIFS(Actions!$B$2:$B$501,A214,Actions!$L$2:$L$501,"&lt;&gt;OK")&gt;0,"Fix the action record","OK"))))</f>
        <v/>
      </c>
      <c r="O214" s="17">
        <f>IF(A214="","",IFERROR(INDEX(Inspections!$B$2:$B$201,MATCH(B214,Inspections!$A$2:$A$201,0)),""))</f>
        <v/>
      </c>
      <c r="P214" s="17">
        <f>IF(A214="","",IF(OR('Start here'!$B$5="",O214='Start here'!$B$5),1,0))</f>
        <v/>
      </c>
    </row>
    <row r="215">
      <c r="A215" s="14" t="n"/>
      <c r="B215" s="14" t="n"/>
      <c r="C215" s="16" t="n"/>
      <c r="D215" s="14" t="n"/>
      <c r="E215" s="14" t="n"/>
      <c r="F215" s="14" t="n"/>
      <c r="G215" s="14" t="n"/>
      <c r="H215" s="14" t="n"/>
      <c r="I215" s="14" t="n"/>
      <c r="J215" s="14" t="n"/>
      <c r="K215" s="17">
        <f>IF(A215="","",IF(AND(C215&lt;&gt;"",C215&gt;'Start here'!$B$4),"Not yet logged",IF(L215=0,"No action recorded",IF(COUNTIFS(Actions!$B$2:$B$501,A215,Actions!$J$2:$J$501,"Overdue")&gt;0,"Overdue",IF(COUNTIFS(Actions!$B$2:$B$501,A215,Actions!$J$2:$J$501,"Open")&gt;0,"Open",IF(COUNTIFS(Actions!$B$2:$B$501,A215,Actions!$J$2:$J$501,"Closed, not verified")&gt;0,"Closed, not verified","Closed and verified"))))))</f>
        <v/>
      </c>
      <c r="L215" s="17">
        <f>IF(A215="","",COUNTIF(Actions!$B$2:$B$501,A215))</f>
        <v/>
      </c>
      <c r="M215" s="17">
        <f>IF(A215="","",IF(AND(J215&lt;&gt;"",K215&lt;&gt;"Not yet logged"),"Yes",""))</f>
        <v/>
      </c>
      <c r="N215" s="17">
        <f>IF(A215="","",IF(H215="","Add a rating",IF(L215=0,"Add a corrective action",IF(COUNTIFS(Actions!$B$2:$B$501,A215,Actions!$L$2:$L$501,"&lt;&gt;OK")&gt;0,"Fix the action record","OK"))))</f>
        <v/>
      </c>
      <c r="O215" s="17">
        <f>IF(A215="","",IFERROR(INDEX(Inspections!$B$2:$B$201,MATCH(B215,Inspections!$A$2:$A$201,0)),""))</f>
        <v/>
      </c>
      <c r="P215" s="17">
        <f>IF(A215="","",IF(OR('Start here'!$B$5="",O215='Start here'!$B$5),1,0))</f>
        <v/>
      </c>
    </row>
    <row r="216">
      <c r="A216" s="14" t="n"/>
      <c r="B216" s="14" t="n"/>
      <c r="C216" s="16" t="n"/>
      <c r="D216" s="14" t="n"/>
      <c r="E216" s="14" t="n"/>
      <c r="F216" s="14" t="n"/>
      <c r="G216" s="14" t="n"/>
      <c r="H216" s="14" t="n"/>
      <c r="I216" s="14" t="n"/>
      <c r="J216" s="14" t="n"/>
      <c r="K216" s="17">
        <f>IF(A216="","",IF(AND(C216&lt;&gt;"",C216&gt;'Start here'!$B$4),"Not yet logged",IF(L216=0,"No action recorded",IF(COUNTIFS(Actions!$B$2:$B$501,A216,Actions!$J$2:$J$501,"Overdue")&gt;0,"Overdue",IF(COUNTIFS(Actions!$B$2:$B$501,A216,Actions!$J$2:$J$501,"Open")&gt;0,"Open",IF(COUNTIFS(Actions!$B$2:$B$501,A216,Actions!$J$2:$J$501,"Closed, not verified")&gt;0,"Closed, not verified","Closed and verified"))))))</f>
        <v/>
      </c>
      <c r="L216" s="17">
        <f>IF(A216="","",COUNTIF(Actions!$B$2:$B$501,A216))</f>
        <v/>
      </c>
      <c r="M216" s="17">
        <f>IF(A216="","",IF(AND(J216&lt;&gt;"",K216&lt;&gt;"Not yet logged"),"Yes",""))</f>
        <v/>
      </c>
      <c r="N216" s="17">
        <f>IF(A216="","",IF(H216="","Add a rating",IF(L216=0,"Add a corrective action",IF(COUNTIFS(Actions!$B$2:$B$501,A216,Actions!$L$2:$L$501,"&lt;&gt;OK")&gt;0,"Fix the action record","OK"))))</f>
        <v/>
      </c>
      <c r="O216" s="17">
        <f>IF(A216="","",IFERROR(INDEX(Inspections!$B$2:$B$201,MATCH(B216,Inspections!$A$2:$A$201,0)),""))</f>
        <v/>
      </c>
      <c r="P216" s="17">
        <f>IF(A216="","",IF(OR('Start here'!$B$5="",O216='Start here'!$B$5),1,0))</f>
        <v/>
      </c>
    </row>
    <row r="217">
      <c r="A217" s="14" t="n"/>
      <c r="B217" s="14" t="n"/>
      <c r="C217" s="16" t="n"/>
      <c r="D217" s="14" t="n"/>
      <c r="E217" s="14" t="n"/>
      <c r="F217" s="14" t="n"/>
      <c r="G217" s="14" t="n"/>
      <c r="H217" s="14" t="n"/>
      <c r="I217" s="14" t="n"/>
      <c r="J217" s="14" t="n"/>
      <c r="K217" s="17">
        <f>IF(A217="","",IF(AND(C217&lt;&gt;"",C217&gt;'Start here'!$B$4),"Not yet logged",IF(L217=0,"No action recorded",IF(COUNTIFS(Actions!$B$2:$B$501,A217,Actions!$J$2:$J$501,"Overdue")&gt;0,"Overdue",IF(COUNTIFS(Actions!$B$2:$B$501,A217,Actions!$J$2:$J$501,"Open")&gt;0,"Open",IF(COUNTIFS(Actions!$B$2:$B$501,A217,Actions!$J$2:$J$501,"Closed, not verified")&gt;0,"Closed, not verified","Closed and verified"))))))</f>
        <v/>
      </c>
      <c r="L217" s="17">
        <f>IF(A217="","",COUNTIF(Actions!$B$2:$B$501,A217))</f>
        <v/>
      </c>
      <c r="M217" s="17">
        <f>IF(A217="","",IF(AND(J217&lt;&gt;"",K217&lt;&gt;"Not yet logged"),"Yes",""))</f>
        <v/>
      </c>
      <c r="N217" s="17">
        <f>IF(A217="","",IF(H217="","Add a rating",IF(L217=0,"Add a corrective action",IF(COUNTIFS(Actions!$B$2:$B$501,A217,Actions!$L$2:$L$501,"&lt;&gt;OK")&gt;0,"Fix the action record","OK"))))</f>
        <v/>
      </c>
      <c r="O217" s="17">
        <f>IF(A217="","",IFERROR(INDEX(Inspections!$B$2:$B$201,MATCH(B217,Inspections!$A$2:$A$201,0)),""))</f>
        <v/>
      </c>
      <c r="P217" s="17">
        <f>IF(A217="","",IF(OR('Start here'!$B$5="",O217='Start here'!$B$5),1,0))</f>
        <v/>
      </c>
    </row>
    <row r="218">
      <c r="A218" s="14" t="n"/>
      <c r="B218" s="14" t="n"/>
      <c r="C218" s="16" t="n"/>
      <c r="D218" s="14" t="n"/>
      <c r="E218" s="14" t="n"/>
      <c r="F218" s="14" t="n"/>
      <c r="G218" s="14" t="n"/>
      <c r="H218" s="14" t="n"/>
      <c r="I218" s="14" t="n"/>
      <c r="J218" s="14" t="n"/>
      <c r="K218" s="17">
        <f>IF(A218="","",IF(AND(C218&lt;&gt;"",C218&gt;'Start here'!$B$4),"Not yet logged",IF(L218=0,"No action recorded",IF(COUNTIFS(Actions!$B$2:$B$501,A218,Actions!$J$2:$J$501,"Overdue")&gt;0,"Overdue",IF(COUNTIFS(Actions!$B$2:$B$501,A218,Actions!$J$2:$J$501,"Open")&gt;0,"Open",IF(COUNTIFS(Actions!$B$2:$B$501,A218,Actions!$J$2:$J$501,"Closed, not verified")&gt;0,"Closed, not verified","Closed and verified"))))))</f>
        <v/>
      </c>
      <c r="L218" s="17">
        <f>IF(A218="","",COUNTIF(Actions!$B$2:$B$501,A218))</f>
        <v/>
      </c>
      <c r="M218" s="17">
        <f>IF(A218="","",IF(AND(J218&lt;&gt;"",K218&lt;&gt;"Not yet logged"),"Yes",""))</f>
        <v/>
      </c>
      <c r="N218" s="17">
        <f>IF(A218="","",IF(H218="","Add a rating",IF(L218=0,"Add a corrective action",IF(COUNTIFS(Actions!$B$2:$B$501,A218,Actions!$L$2:$L$501,"&lt;&gt;OK")&gt;0,"Fix the action record","OK"))))</f>
        <v/>
      </c>
      <c r="O218" s="17">
        <f>IF(A218="","",IFERROR(INDEX(Inspections!$B$2:$B$201,MATCH(B218,Inspections!$A$2:$A$201,0)),""))</f>
        <v/>
      </c>
      <c r="P218" s="17">
        <f>IF(A218="","",IF(OR('Start here'!$B$5="",O218='Start here'!$B$5),1,0))</f>
        <v/>
      </c>
    </row>
    <row r="219">
      <c r="A219" s="14" t="n"/>
      <c r="B219" s="14" t="n"/>
      <c r="C219" s="16" t="n"/>
      <c r="D219" s="14" t="n"/>
      <c r="E219" s="14" t="n"/>
      <c r="F219" s="14" t="n"/>
      <c r="G219" s="14" t="n"/>
      <c r="H219" s="14" t="n"/>
      <c r="I219" s="14" t="n"/>
      <c r="J219" s="14" t="n"/>
      <c r="K219" s="17">
        <f>IF(A219="","",IF(AND(C219&lt;&gt;"",C219&gt;'Start here'!$B$4),"Not yet logged",IF(L219=0,"No action recorded",IF(COUNTIFS(Actions!$B$2:$B$501,A219,Actions!$J$2:$J$501,"Overdue")&gt;0,"Overdue",IF(COUNTIFS(Actions!$B$2:$B$501,A219,Actions!$J$2:$J$501,"Open")&gt;0,"Open",IF(COUNTIFS(Actions!$B$2:$B$501,A219,Actions!$J$2:$J$501,"Closed, not verified")&gt;0,"Closed, not verified","Closed and verified"))))))</f>
        <v/>
      </c>
      <c r="L219" s="17">
        <f>IF(A219="","",COUNTIF(Actions!$B$2:$B$501,A219))</f>
        <v/>
      </c>
      <c r="M219" s="17">
        <f>IF(A219="","",IF(AND(J219&lt;&gt;"",K219&lt;&gt;"Not yet logged"),"Yes",""))</f>
        <v/>
      </c>
      <c r="N219" s="17">
        <f>IF(A219="","",IF(H219="","Add a rating",IF(L219=0,"Add a corrective action",IF(COUNTIFS(Actions!$B$2:$B$501,A219,Actions!$L$2:$L$501,"&lt;&gt;OK")&gt;0,"Fix the action record","OK"))))</f>
        <v/>
      </c>
      <c r="O219" s="17">
        <f>IF(A219="","",IFERROR(INDEX(Inspections!$B$2:$B$201,MATCH(B219,Inspections!$A$2:$A$201,0)),""))</f>
        <v/>
      </c>
      <c r="P219" s="17">
        <f>IF(A219="","",IF(OR('Start here'!$B$5="",O219='Start here'!$B$5),1,0))</f>
        <v/>
      </c>
    </row>
    <row r="220">
      <c r="A220" s="14" t="n"/>
      <c r="B220" s="14" t="n"/>
      <c r="C220" s="16" t="n"/>
      <c r="D220" s="14" t="n"/>
      <c r="E220" s="14" t="n"/>
      <c r="F220" s="14" t="n"/>
      <c r="G220" s="14" t="n"/>
      <c r="H220" s="14" t="n"/>
      <c r="I220" s="14" t="n"/>
      <c r="J220" s="14" t="n"/>
      <c r="K220" s="17">
        <f>IF(A220="","",IF(AND(C220&lt;&gt;"",C220&gt;'Start here'!$B$4),"Not yet logged",IF(L220=0,"No action recorded",IF(COUNTIFS(Actions!$B$2:$B$501,A220,Actions!$J$2:$J$501,"Overdue")&gt;0,"Overdue",IF(COUNTIFS(Actions!$B$2:$B$501,A220,Actions!$J$2:$J$501,"Open")&gt;0,"Open",IF(COUNTIFS(Actions!$B$2:$B$501,A220,Actions!$J$2:$J$501,"Closed, not verified")&gt;0,"Closed, not verified","Closed and verified"))))))</f>
        <v/>
      </c>
      <c r="L220" s="17">
        <f>IF(A220="","",COUNTIF(Actions!$B$2:$B$501,A220))</f>
        <v/>
      </c>
      <c r="M220" s="17">
        <f>IF(A220="","",IF(AND(J220&lt;&gt;"",K220&lt;&gt;"Not yet logged"),"Yes",""))</f>
        <v/>
      </c>
      <c r="N220" s="17">
        <f>IF(A220="","",IF(H220="","Add a rating",IF(L220=0,"Add a corrective action",IF(COUNTIFS(Actions!$B$2:$B$501,A220,Actions!$L$2:$L$501,"&lt;&gt;OK")&gt;0,"Fix the action record","OK"))))</f>
        <v/>
      </c>
      <c r="O220" s="17">
        <f>IF(A220="","",IFERROR(INDEX(Inspections!$B$2:$B$201,MATCH(B220,Inspections!$A$2:$A$201,0)),""))</f>
        <v/>
      </c>
      <c r="P220" s="17">
        <f>IF(A220="","",IF(OR('Start here'!$B$5="",O220='Start here'!$B$5),1,0))</f>
        <v/>
      </c>
    </row>
    <row r="221">
      <c r="A221" s="14" t="n"/>
      <c r="B221" s="14" t="n"/>
      <c r="C221" s="16" t="n"/>
      <c r="D221" s="14" t="n"/>
      <c r="E221" s="14" t="n"/>
      <c r="F221" s="14" t="n"/>
      <c r="G221" s="14" t="n"/>
      <c r="H221" s="14" t="n"/>
      <c r="I221" s="14" t="n"/>
      <c r="J221" s="14" t="n"/>
      <c r="K221" s="17">
        <f>IF(A221="","",IF(AND(C221&lt;&gt;"",C221&gt;'Start here'!$B$4),"Not yet logged",IF(L221=0,"No action recorded",IF(COUNTIFS(Actions!$B$2:$B$501,A221,Actions!$J$2:$J$501,"Overdue")&gt;0,"Overdue",IF(COUNTIFS(Actions!$B$2:$B$501,A221,Actions!$J$2:$J$501,"Open")&gt;0,"Open",IF(COUNTIFS(Actions!$B$2:$B$501,A221,Actions!$J$2:$J$501,"Closed, not verified")&gt;0,"Closed, not verified","Closed and verified"))))))</f>
        <v/>
      </c>
      <c r="L221" s="17">
        <f>IF(A221="","",COUNTIF(Actions!$B$2:$B$501,A221))</f>
        <v/>
      </c>
      <c r="M221" s="17">
        <f>IF(A221="","",IF(AND(J221&lt;&gt;"",K221&lt;&gt;"Not yet logged"),"Yes",""))</f>
        <v/>
      </c>
      <c r="N221" s="17">
        <f>IF(A221="","",IF(H221="","Add a rating",IF(L221=0,"Add a corrective action",IF(COUNTIFS(Actions!$B$2:$B$501,A221,Actions!$L$2:$L$501,"&lt;&gt;OK")&gt;0,"Fix the action record","OK"))))</f>
        <v/>
      </c>
      <c r="O221" s="17">
        <f>IF(A221="","",IFERROR(INDEX(Inspections!$B$2:$B$201,MATCH(B221,Inspections!$A$2:$A$201,0)),""))</f>
        <v/>
      </c>
      <c r="P221" s="17">
        <f>IF(A221="","",IF(OR('Start here'!$B$5="",O221='Start here'!$B$5),1,0))</f>
        <v/>
      </c>
    </row>
    <row r="222">
      <c r="A222" s="14" t="n"/>
      <c r="B222" s="14" t="n"/>
      <c r="C222" s="16" t="n"/>
      <c r="D222" s="14" t="n"/>
      <c r="E222" s="14" t="n"/>
      <c r="F222" s="14" t="n"/>
      <c r="G222" s="14" t="n"/>
      <c r="H222" s="14" t="n"/>
      <c r="I222" s="14" t="n"/>
      <c r="J222" s="14" t="n"/>
      <c r="K222" s="17">
        <f>IF(A222="","",IF(AND(C222&lt;&gt;"",C222&gt;'Start here'!$B$4),"Not yet logged",IF(L222=0,"No action recorded",IF(COUNTIFS(Actions!$B$2:$B$501,A222,Actions!$J$2:$J$501,"Overdue")&gt;0,"Overdue",IF(COUNTIFS(Actions!$B$2:$B$501,A222,Actions!$J$2:$J$501,"Open")&gt;0,"Open",IF(COUNTIFS(Actions!$B$2:$B$501,A222,Actions!$J$2:$J$501,"Closed, not verified")&gt;0,"Closed, not verified","Closed and verified"))))))</f>
        <v/>
      </c>
      <c r="L222" s="17">
        <f>IF(A222="","",COUNTIF(Actions!$B$2:$B$501,A222))</f>
        <v/>
      </c>
      <c r="M222" s="17">
        <f>IF(A222="","",IF(AND(J222&lt;&gt;"",K222&lt;&gt;"Not yet logged"),"Yes",""))</f>
        <v/>
      </c>
      <c r="N222" s="17">
        <f>IF(A222="","",IF(H222="","Add a rating",IF(L222=0,"Add a corrective action",IF(COUNTIFS(Actions!$B$2:$B$501,A222,Actions!$L$2:$L$501,"&lt;&gt;OK")&gt;0,"Fix the action record","OK"))))</f>
        <v/>
      </c>
      <c r="O222" s="17">
        <f>IF(A222="","",IFERROR(INDEX(Inspections!$B$2:$B$201,MATCH(B222,Inspections!$A$2:$A$201,0)),""))</f>
        <v/>
      </c>
      <c r="P222" s="17">
        <f>IF(A222="","",IF(OR('Start here'!$B$5="",O222='Start here'!$B$5),1,0))</f>
        <v/>
      </c>
    </row>
    <row r="223">
      <c r="A223" s="14" t="n"/>
      <c r="B223" s="14" t="n"/>
      <c r="C223" s="16" t="n"/>
      <c r="D223" s="14" t="n"/>
      <c r="E223" s="14" t="n"/>
      <c r="F223" s="14" t="n"/>
      <c r="G223" s="14" t="n"/>
      <c r="H223" s="14" t="n"/>
      <c r="I223" s="14" t="n"/>
      <c r="J223" s="14" t="n"/>
      <c r="K223" s="17">
        <f>IF(A223="","",IF(AND(C223&lt;&gt;"",C223&gt;'Start here'!$B$4),"Not yet logged",IF(L223=0,"No action recorded",IF(COUNTIFS(Actions!$B$2:$B$501,A223,Actions!$J$2:$J$501,"Overdue")&gt;0,"Overdue",IF(COUNTIFS(Actions!$B$2:$B$501,A223,Actions!$J$2:$J$501,"Open")&gt;0,"Open",IF(COUNTIFS(Actions!$B$2:$B$501,A223,Actions!$J$2:$J$501,"Closed, not verified")&gt;0,"Closed, not verified","Closed and verified"))))))</f>
        <v/>
      </c>
      <c r="L223" s="17">
        <f>IF(A223="","",COUNTIF(Actions!$B$2:$B$501,A223))</f>
        <v/>
      </c>
      <c r="M223" s="17">
        <f>IF(A223="","",IF(AND(J223&lt;&gt;"",K223&lt;&gt;"Not yet logged"),"Yes",""))</f>
        <v/>
      </c>
      <c r="N223" s="17">
        <f>IF(A223="","",IF(H223="","Add a rating",IF(L223=0,"Add a corrective action",IF(COUNTIFS(Actions!$B$2:$B$501,A223,Actions!$L$2:$L$501,"&lt;&gt;OK")&gt;0,"Fix the action record","OK"))))</f>
        <v/>
      </c>
      <c r="O223" s="17">
        <f>IF(A223="","",IFERROR(INDEX(Inspections!$B$2:$B$201,MATCH(B223,Inspections!$A$2:$A$201,0)),""))</f>
        <v/>
      </c>
      <c r="P223" s="17">
        <f>IF(A223="","",IF(OR('Start here'!$B$5="",O223='Start here'!$B$5),1,0))</f>
        <v/>
      </c>
    </row>
    <row r="224">
      <c r="A224" s="14" t="n"/>
      <c r="B224" s="14" t="n"/>
      <c r="C224" s="16" t="n"/>
      <c r="D224" s="14" t="n"/>
      <c r="E224" s="14" t="n"/>
      <c r="F224" s="14" t="n"/>
      <c r="G224" s="14" t="n"/>
      <c r="H224" s="14" t="n"/>
      <c r="I224" s="14" t="n"/>
      <c r="J224" s="14" t="n"/>
      <c r="K224" s="17">
        <f>IF(A224="","",IF(AND(C224&lt;&gt;"",C224&gt;'Start here'!$B$4),"Not yet logged",IF(L224=0,"No action recorded",IF(COUNTIFS(Actions!$B$2:$B$501,A224,Actions!$J$2:$J$501,"Overdue")&gt;0,"Overdue",IF(COUNTIFS(Actions!$B$2:$B$501,A224,Actions!$J$2:$J$501,"Open")&gt;0,"Open",IF(COUNTIFS(Actions!$B$2:$B$501,A224,Actions!$J$2:$J$501,"Closed, not verified")&gt;0,"Closed, not verified","Closed and verified"))))))</f>
        <v/>
      </c>
      <c r="L224" s="17">
        <f>IF(A224="","",COUNTIF(Actions!$B$2:$B$501,A224))</f>
        <v/>
      </c>
      <c r="M224" s="17">
        <f>IF(A224="","",IF(AND(J224&lt;&gt;"",K224&lt;&gt;"Not yet logged"),"Yes",""))</f>
        <v/>
      </c>
      <c r="N224" s="17">
        <f>IF(A224="","",IF(H224="","Add a rating",IF(L224=0,"Add a corrective action",IF(COUNTIFS(Actions!$B$2:$B$501,A224,Actions!$L$2:$L$501,"&lt;&gt;OK")&gt;0,"Fix the action record","OK"))))</f>
        <v/>
      </c>
      <c r="O224" s="17">
        <f>IF(A224="","",IFERROR(INDEX(Inspections!$B$2:$B$201,MATCH(B224,Inspections!$A$2:$A$201,0)),""))</f>
        <v/>
      </c>
      <c r="P224" s="17">
        <f>IF(A224="","",IF(OR('Start here'!$B$5="",O224='Start here'!$B$5),1,0))</f>
        <v/>
      </c>
    </row>
    <row r="225">
      <c r="A225" s="14" t="n"/>
      <c r="B225" s="14" t="n"/>
      <c r="C225" s="16" t="n"/>
      <c r="D225" s="14" t="n"/>
      <c r="E225" s="14" t="n"/>
      <c r="F225" s="14" t="n"/>
      <c r="G225" s="14" t="n"/>
      <c r="H225" s="14" t="n"/>
      <c r="I225" s="14" t="n"/>
      <c r="J225" s="14" t="n"/>
      <c r="K225" s="17">
        <f>IF(A225="","",IF(AND(C225&lt;&gt;"",C225&gt;'Start here'!$B$4),"Not yet logged",IF(L225=0,"No action recorded",IF(COUNTIFS(Actions!$B$2:$B$501,A225,Actions!$J$2:$J$501,"Overdue")&gt;0,"Overdue",IF(COUNTIFS(Actions!$B$2:$B$501,A225,Actions!$J$2:$J$501,"Open")&gt;0,"Open",IF(COUNTIFS(Actions!$B$2:$B$501,A225,Actions!$J$2:$J$501,"Closed, not verified")&gt;0,"Closed, not verified","Closed and verified"))))))</f>
        <v/>
      </c>
      <c r="L225" s="17">
        <f>IF(A225="","",COUNTIF(Actions!$B$2:$B$501,A225))</f>
        <v/>
      </c>
      <c r="M225" s="17">
        <f>IF(A225="","",IF(AND(J225&lt;&gt;"",K225&lt;&gt;"Not yet logged"),"Yes",""))</f>
        <v/>
      </c>
      <c r="N225" s="17">
        <f>IF(A225="","",IF(H225="","Add a rating",IF(L225=0,"Add a corrective action",IF(COUNTIFS(Actions!$B$2:$B$501,A225,Actions!$L$2:$L$501,"&lt;&gt;OK")&gt;0,"Fix the action record","OK"))))</f>
        <v/>
      </c>
      <c r="O225" s="17">
        <f>IF(A225="","",IFERROR(INDEX(Inspections!$B$2:$B$201,MATCH(B225,Inspections!$A$2:$A$201,0)),""))</f>
        <v/>
      </c>
      <c r="P225" s="17">
        <f>IF(A225="","",IF(OR('Start here'!$B$5="",O225='Start here'!$B$5),1,0))</f>
        <v/>
      </c>
    </row>
    <row r="226">
      <c r="A226" s="14" t="n"/>
      <c r="B226" s="14" t="n"/>
      <c r="C226" s="16" t="n"/>
      <c r="D226" s="14" t="n"/>
      <c r="E226" s="14" t="n"/>
      <c r="F226" s="14" t="n"/>
      <c r="G226" s="14" t="n"/>
      <c r="H226" s="14" t="n"/>
      <c r="I226" s="14" t="n"/>
      <c r="J226" s="14" t="n"/>
      <c r="K226" s="17">
        <f>IF(A226="","",IF(AND(C226&lt;&gt;"",C226&gt;'Start here'!$B$4),"Not yet logged",IF(L226=0,"No action recorded",IF(COUNTIFS(Actions!$B$2:$B$501,A226,Actions!$J$2:$J$501,"Overdue")&gt;0,"Overdue",IF(COUNTIFS(Actions!$B$2:$B$501,A226,Actions!$J$2:$J$501,"Open")&gt;0,"Open",IF(COUNTIFS(Actions!$B$2:$B$501,A226,Actions!$J$2:$J$501,"Closed, not verified")&gt;0,"Closed, not verified","Closed and verified"))))))</f>
        <v/>
      </c>
      <c r="L226" s="17">
        <f>IF(A226="","",COUNTIF(Actions!$B$2:$B$501,A226))</f>
        <v/>
      </c>
      <c r="M226" s="17">
        <f>IF(A226="","",IF(AND(J226&lt;&gt;"",K226&lt;&gt;"Not yet logged"),"Yes",""))</f>
        <v/>
      </c>
      <c r="N226" s="17">
        <f>IF(A226="","",IF(H226="","Add a rating",IF(L226=0,"Add a corrective action",IF(COUNTIFS(Actions!$B$2:$B$501,A226,Actions!$L$2:$L$501,"&lt;&gt;OK")&gt;0,"Fix the action record","OK"))))</f>
        <v/>
      </c>
      <c r="O226" s="17">
        <f>IF(A226="","",IFERROR(INDEX(Inspections!$B$2:$B$201,MATCH(B226,Inspections!$A$2:$A$201,0)),""))</f>
        <v/>
      </c>
      <c r="P226" s="17">
        <f>IF(A226="","",IF(OR('Start here'!$B$5="",O226='Start here'!$B$5),1,0))</f>
        <v/>
      </c>
    </row>
    <row r="227">
      <c r="A227" s="14" t="n"/>
      <c r="B227" s="14" t="n"/>
      <c r="C227" s="16" t="n"/>
      <c r="D227" s="14" t="n"/>
      <c r="E227" s="14" t="n"/>
      <c r="F227" s="14" t="n"/>
      <c r="G227" s="14" t="n"/>
      <c r="H227" s="14" t="n"/>
      <c r="I227" s="14" t="n"/>
      <c r="J227" s="14" t="n"/>
      <c r="K227" s="17">
        <f>IF(A227="","",IF(AND(C227&lt;&gt;"",C227&gt;'Start here'!$B$4),"Not yet logged",IF(L227=0,"No action recorded",IF(COUNTIFS(Actions!$B$2:$B$501,A227,Actions!$J$2:$J$501,"Overdue")&gt;0,"Overdue",IF(COUNTIFS(Actions!$B$2:$B$501,A227,Actions!$J$2:$J$501,"Open")&gt;0,"Open",IF(COUNTIFS(Actions!$B$2:$B$501,A227,Actions!$J$2:$J$501,"Closed, not verified")&gt;0,"Closed, not verified","Closed and verified"))))))</f>
        <v/>
      </c>
      <c r="L227" s="17">
        <f>IF(A227="","",COUNTIF(Actions!$B$2:$B$501,A227))</f>
        <v/>
      </c>
      <c r="M227" s="17">
        <f>IF(A227="","",IF(AND(J227&lt;&gt;"",K227&lt;&gt;"Not yet logged"),"Yes",""))</f>
        <v/>
      </c>
      <c r="N227" s="17">
        <f>IF(A227="","",IF(H227="","Add a rating",IF(L227=0,"Add a corrective action",IF(COUNTIFS(Actions!$B$2:$B$501,A227,Actions!$L$2:$L$501,"&lt;&gt;OK")&gt;0,"Fix the action record","OK"))))</f>
        <v/>
      </c>
      <c r="O227" s="17">
        <f>IF(A227="","",IFERROR(INDEX(Inspections!$B$2:$B$201,MATCH(B227,Inspections!$A$2:$A$201,0)),""))</f>
        <v/>
      </c>
      <c r="P227" s="17">
        <f>IF(A227="","",IF(OR('Start here'!$B$5="",O227='Start here'!$B$5),1,0))</f>
        <v/>
      </c>
    </row>
    <row r="228">
      <c r="A228" s="14" t="n"/>
      <c r="B228" s="14" t="n"/>
      <c r="C228" s="16" t="n"/>
      <c r="D228" s="14" t="n"/>
      <c r="E228" s="14" t="n"/>
      <c r="F228" s="14" t="n"/>
      <c r="G228" s="14" t="n"/>
      <c r="H228" s="14" t="n"/>
      <c r="I228" s="14" t="n"/>
      <c r="J228" s="14" t="n"/>
      <c r="K228" s="17">
        <f>IF(A228="","",IF(AND(C228&lt;&gt;"",C228&gt;'Start here'!$B$4),"Not yet logged",IF(L228=0,"No action recorded",IF(COUNTIFS(Actions!$B$2:$B$501,A228,Actions!$J$2:$J$501,"Overdue")&gt;0,"Overdue",IF(COUNTIFS(Actions!$B$2:$B$501,A228,Actions!$J$2:$J$501,"Open")&gt;0,"Open",IF(COUNTIFS(Actions!$B$2:$B$501,A228,Actions!$J$2:$J$501,"Closed, not verified")&gt;0,"Closed, not verified","Closed and verified"))))))</f>
        <v/>
      </c>
      <c r="L228" s="17">
        <f>IF(A228="","",COUNTIF(Actions!$B$2:$B$501,A228))</f>
        <v/>
      </c>
      <c r="M228" s="17">
        <f>IF(A228="","",IF(AND(J228&lt;&gt;"",K228&lt;&gt;"Not yet logged"),"Yes",""))</f>
        <v/>
      </c>
      <c r="N228" s="17">
        <f>IF(A228="","",IF(H228="","Add a rating",IF(L228=0,"Add a corrective action",IF(COUNTIFS(Actions!$B$2:$B$501,A228,Actions!$L$2:$L$501,"&lt;&gt;OK")&gt;0,"Fix the action record","OK"))))</f>
        <v/>
      </c>
      <c r="O228" s="17">
        <f>IF(A228="","",IFERROR(INDEX(Inspections!$B$2:$B$201,MATCH(B228,Inspections!$A$2:$A$201,0)),""))</f>
        <v/>
      </c>
      <c r="P228" s="17">
        <f>IF(A228="","",IF(OR('Start here'!$B$5="",O228='Start here'!$B$5),1,0))</f>
        <v/>
      </c>
    </row>
    <row r="229">
      <c r="A229" s="14" t="n"/>
      <c r="B229" s="14" t="n"/>
      <c r="C229" s="16" t="n"/>
      <c r="D229" s="14" t="n"/>
      <c r="E229" s="14" t="n"/>
      <c r="F229" s="14" t="n"/>
      <c r="G229" s="14" t="n"/>
      <c r="H229" s="14" t="n"/>
      <c r="I229" s="14" t="n"/>
      <c r="J229" s="14" t="n"/>
      <c r="K229" s="17">
        <f>IF(A229="","",IF(AND(C229&lt;&gt;"",C229&gt;'Start here'!$B$4),"Not yet logged",IF(L229=0,"No action recorded",IF(COUNTIFS(Actions!$B$2:$B$501,A229,Actions!$J$2:$J$501,"Overdue")&gt;0,"Overdue",IF(COUNTIFS(Actions!$B$2:$B$501,A229,Actions!$J$2:$J$501,"Open")&gt;0,"Open",IF(COUNTIFS(Actions!$B$2:$B$501,A229,Actions!$J$2:$J$501,"Closed, not verified")&gt;0,"Closed, not verified","Closed and verified"))))))</f>
        <v/>
      </c>
      <c r="L229" s="17">
        <f>IF(A229="","",COUNTIF(Actions!$B$2:$B$501,A229))</f>
        <v/>
      </c>
      <c r="M229" s="17">
        <f>IF(A229="","",IF(AND(J229&lt;&gt;"",K229&lt;&gt;"Not yet logged"),"Yes",""))</f>
        <v/>
      </c>
      <c r="N229" s="17">
        <f>IF(A229="","",IF(H229="","Add a rating",IF(L229=0,"Add a corrective action",IF(COUNTIFS(Actions!$B$2:$B$501,A229,Actions!$L$2:$L$501,"&lt;&gt;OK")&gt;0,"Fix the action record","OK"))))</f>
        <v/>
      </c>
      <c r="O229" s="17">
        <f>IF(A229="","",IFERROR(INDEX(Inspections!$B$2:$B$201,MATCH(B229,Inspections!$A$2:$A$201,0)),""))</f>
        <v/>
      </c>
      <c r="P229" s="17">
        <f>IF(A229="","",IF(OR('Start here'!$B$5="",O229='Start here'!$B$5),1,0))</f>
        <v/>
      </c>
    </row>
    <row r="230">
      <c r="A230" s="14" t="n"/>
      <c r="B230" s="14" t="n"/>
      <c r="C230" s="16" t="n"/>
      <c r="D230" s="14" t="n"/>
      <c r="E230" s="14" t="n"/>
      <c r="F230" s="14" t="n"/>
      <c r="G230" s="14" t="n"/>
      <c r="H230" s="14" t="n"/>
      <c r="I230" s="14" t="n"/>
      <c r="J230" s="14" t="n"/>
      <c r="K230" s="17">
        <f>IF(A230="","",IF(AND(C230&lt;&gt;"",C230&gt;'Start here'!$B$4),"Not yet logged",IF(L230=0,"No action recorded",IF(COUNTIFS(Actions!$B$2:$B$501,A230,Actions!$J$2:$J$501,"Overdue")&gt;0,"Overdue",IF(COUNTIFS(Actions!$B$2:$B$501,A230,Actions!$J$2:$J$501,"Open")&gt;0,"Open",IF(COUNTIFS(Actions!$B$2:$B$501,A230,Actions!$J$2:$J$501,"Closed, not verified")&gt;0,"Closed, not verified","Closed and verified"))))))</f>
        <v/>
      </c>
      <c r="L230" s="17">
        <f>IF(A230="","",COUNTIF(Actions!$B$2:$B$501,A230))</f>
        <v/>
      </c>
      <c r="M230" s="17">
        <f>IF(A230="","",IF(AND(J230&lt;&gt;"",K230&lt;&gt;"Not yet logged"),"Yes",""))</f>
        <v/>
      </c>
      <c r="N230" s="17">
        <f>IF(A230="","",IF(H230="","Add a rating",IF(L230=0,"Add a corrective action",IF(COUNTIFS(Actions!$B$2:$B$501,A230,Actions!$L$2:$L$501,"&lt;&gt;OK")&gt;0,"Fix the action record","OK"))))</f>
        <v/>
      </c>
      <c r="O230" s="17">
        <f>IF(A230="","",IFERROR(INDEX(Inspections!$B$2:$B$201,MATCH(B230,Inspections!$A$2:$A$201,0)),""))</f>
        <v/>
      </c>
      <c r="P230" s="17">
        <f>IF(A230="","",IF(OR('Start here'!$B$5="",O230='Start here'!$B$5),1,0))</f>
        <v/>
      </c>
    </row>
    <row r="231">
      <c r="A231" s="14" t="n"/>
      <c r="B231" s="14" t="n"/>
      <c r="C231" s="16" t="n"/>
      <c r="D231" s="14" t="n"/>
      <c r="E231" s="14" t="n"/>
      <c r="F231" s="14" t="n"/>
      <c r="G231" s="14" t="n"/>
      <c r="H231" s="14" t="n"/>
      <c r="I231" s="14" t="n"/>
      <c r="J231" s="14" t="n"/>
      <c r="K231" s="17">
        <f>IF(A231="","",IF(AND(C231&lt;&gt;"",C231&gt;'Start here'!$B$4),"Not yet logged",IF(L231=0,"No action recorded",IF(COUNTIFS(Actions!$B$2:$B$501,A231,Actions!$J$2:$J$501,"Overdue")&gt;0,"Overdue",IF(COUNTIFS(Actions!$B$2:$B$501,A231,Actions!$J$2:$J$501,"Open")&gt;0,"Open",IF(COUNTIFS(Actions!$B$2:$B$501,A231,Actions!$J$2:$J$501,"Closed, not verified")&gt;0,"Closed, not verified","Closed and verified"))))))</f>
        <v/>
      </c>
      <c r="L231" s="17">
        <f>IF(A231="","",COUNTIF(Actions!$B$2:$B$501,A231))</f>
        <v/>
      </c>
      <c r="M231" s="17">
        <f>IF(A231="","",IF(AND(J231&lt;&gt;"",K231&lt;&gt;"Not yet logged"),"Yes",""))</f>
        <v/>
      </c>
      <c r="N231" s="17">
        <f>IF(A231="","",IF(H231="","Add a rating",IF(L231=0,"Add a corrective action",IF(COUNTIFS(Actions!$B$2:$B$501,A231,Actions!$L$2:$L$501,"&lt;&gt;OK")&gt;0,"Fix the action record","OK"))))</f>
        <v/>
      </c>
      <c r="O231" s="17">
        <f>IF(A231="","",IFERROR(INDEX(Inspections!$B$2:$B$201,MATCH(B231,Inspections!$A$2:$A$201,0)),""))</f>
        <v/>
      </c>
      <c r="P231" s="17">
        <f>IF(A231="","",IF(OR('Start here'!$B$5="",O231='Start here'!$B$5),1,0))</f>
        <v/>
      </c>
    </row>
    <row r="232">
      <c r="A232" s="14" t="n"/>
      <c r="B232" s="14" t="n"/>
      <c r="C232" s="16" t="n"/>
      <c r="D232" s="14" t="n"/>
      <c r="E232" s="14" t="n"/>
      <c r="F232" s="14" t="n"/>
      <c r="G232" s="14" t="n"/>
      <c r="H232" s="14" t="n"/>
      <c r="I232" s="14" t="n"/>
      <c r="J232" s="14" t="n"/>
      <c r="K232" s="17">
        <f>IF(A232="","",IF(AND(C232&lt;&gt;"",C232&gt;'Start here'!$B$4),"Not yet logged",IF(L232=0,"No action recorded",IF(COUNTIFS(Actions!$B$2:$B$501,A232,Actions!$J$2:$J$501,"Overdue")&gt;0,"Overdue",IF(COUNTIFS(Actions!$B$2:$B$501,A232,Actions!$J$2:$J$501,"Open")&gt;0,"Open",IF(COUNTIFS(Actions!$B$2:$B$501,A232,Actions!$J$2:$J$501,"Closed, not verified")&gt;0,"Closed, not verified","Closed and verified"))))))</f>
        <v/>
      </c>
      <c r="L232" s="17">
        <f>IF(A232="","",COUNTIF(Actions!$B$2:$B$501,A232))</f>
        <v/>
      </c>
      <c r="M232" s="17">
        <f>IF(A232="","",IF(AND(J232&lt;&gt;"",K232&lt;&gt;"Not yet logged"),"Yes",""))</f>
        <v/>
      </c>
      <c r="N232" s="17">
        <f>IF(A232="","",IF(H232="","Add a rating",IF(L232=0,"Add a corrective action",IF(COUNTIFS(Actions!$B$2:$B$501,A232,Actions!$L$2:$L$501,"&lt;&gt;OK")&gt;0,"Fix the action record","OK"))))</f>
        <v/>
      </c>
      <c r="O232" s="17">
        <f>IF(A232="","",IFERROR(INDEX(Inspections!$B$2:$B$201,MATCH(B232,Inspections!$A$2:$A$201,0)),""))</f>
        <v/>
      </c>
      <c r="P232" s="17">
        <f>IF(A232="","",IF(OR('Start here'!$B$5="",O232='Start here'!$B$5),1,0))</f>
        <v/>
      </c>
    </row>
    <row r="233">
      <c r="A233" s="14" t="n"/>
      <c r="B233" s="14" t="n"/>
      <c r="C233" s="16" t="n"/>
      <c r="D233" s="14" t="n"/>
      <c r="E233" s="14" t="n"/>
      <c r="F233" s="14" t="n"/>
      <c r="G233" s="14" t="n"/>
      <c r="H233" s="14" t="n"/>
      <c r="I233" s="14" t="n"/>
      <c r="J233" s="14" t="n"/>
      <c r="K233" s="17">
        <f>IF(A233="","",IF(AND(C233&lt;&gt;"",C233&gt;'Start here'!$B$4),"Not yet logged",IF(L233=0,"No action recorded",IF(COUNTIFS(Actions!$B$2:$B$501,A233,Actions!$J$2:$J$501,"Overdue")&gt;0,"Overdue",IF(COUNTIFS(Actions!$B$2:$B$501,A233,Actions!$J$2:$J$501,"Open")&gt;0,"Open",IF(COUNTIFS(Actions!$B$2:$B$501,A233,Actions!$J$2:$J$501,"Closed, not verified")&gt;0,"Closed, not verified","Closed and verified"))))))</f>
        <v/>
      </c>
      <c r="L233" s="17">
        <f>IF(A233="","",COUNTIF(Actions!$B$2:$B$501,A233))</f>
        <v/>
      </c>
      <c r="M233" s="17">
        <f>IF(A233="","",IF(AND(J233&lt;&gt;"",K233&lt;&gt;"Not yet logged"),"Yes",""))</f>
        <v/>
      </c>
      <c r="N233" s="17">
        <f>IF(A233="","",IF(H233="","Add a rating",IF(L233=0,"Add a corrective action",IF(COUNTIFS(Actions!$B$2:$B$501,A233,Actions!$L$2:$L$501,"&lt;&gt;OK")&gt;0,"Fix the action record","OK"))))</f>
        <v/>
      </c>
      <c r="O233" s="17">
        <f>IF(A233="","",IFERROR(INDEX(Inspections!$B$2:$B$201,MATCH(B233,Inspections!$A$2:$A$201,0)),""))</f>
        <v/>
      </c>
      <c r="P233" s="17">
        <f>IF(A233="","",IF(OR('Start here'!$B$5="",O233='Start here'!$B$5),1,0))</f>
        <v/>
      </c>
    </row>
    <row r="234">
      <c r="A234" s="14" t="n"/>
      <c r="B234" s="14" t="n"/>
      <c r="C234" s="16" t="n"/>
      <c r="D234" s="14" t="n"/>
      <c r="E234" s="14" t="n"/>
      <c r="F234" s="14" t="n"/>
      <c r="G234" s="14" t="n"/>
      <c r="H234" s="14" t="n"/>
      <c r="I234" s="14" t="n"/>
      <c r="J234" s="14" t="n"/>
      <c r="K234" s="17">
        <f>IF(A234="","",IF(AND(C234&lt;&gt;"",C234&gt;'Start here'!$B$4),"Not yet logged",IF(L234=0,"No action recorded",IF(COUNTIFS(Actions!$B$2:$B$501,A234,Actions!$J$2:$J$501,"Overdue")&gt;0,"Overdue",IF(COUNTIFS(Actions!$B$2:$B$501,A234,Actions!$J$2:$J$501,"Open")&gt;0,"Open",IF(COUNTIFS(Actions!$B$2:$B$501,A234,Actions!$J$2:$J$501,"Closed, not verified")&gt;0,"Closed, not verified","Closed and verified"))))))</f>
        <v/>
      </c>
      <c r="L234" s="17">
        <f>IF(A234="","",COUNTIF(Actions!$B$2:$B$501,A234))</f>
        <v/>
      </c>
      <c r="M234" s="17">
        <f>IF(A234="","",IF(AND(J234&lt;&gt;"",K234&lt;&gt;"Not yet logged"),"Yes",""))</f>
        <v/>
      </c>
      <c r="N234" s="17">
        <f>IF(A234="","",IF(H234="","Add a rating",IF(L234=0,"Add a corrective action",IF(COUNTIFS(Actions!$B$2:$B$501,A234,Actions!$L$2:$L$501,"&lt;&gt;OK")&gt;0,"Fix the action record","OK"))))</f>
        <v/>
      </c>
      <c r="O234" s="17">
        <f>IF(A234="","",IFERROR(INDEX(Inspections!$B$2:$B$201,MATCH(B234,Inspections!$A$2:$A$201,0)),""))</f>
        <v/>
      </c>
      <c r="P234" s="17">
        <f>IF(A234="","",IF(OR('Start here'!$B$5="",O234='Start here'!$B$5),1,0))</f>
        <v/>
      </c>
    </row>
    <row r="235">
      <c r="A235" s="14" t="n"/>
      <c r="B235" s="14" t="n"/>
      <c r="C235" s="16" t="n"/>
      <c r="D235" s="14" t="n"/>
      <c r="E235" s="14" t="n"/>
      <c r="F235" s="14" t="n"/>
      <c r="G235" s="14" t="n"/>
      <c r="H235" s="14" t="n"/>
      <c r="I235" s="14" t="n"/>
      <c r="J235" s="14" t="n"/>
      <c r="K235" s="17">
        <f>IF(A235="","",IF(AND(C235&lt;&gt;"",C235&gt;'Start here'!$B$4),"Not yet logged",IF(L235=0,"No action recorded",IF(COUNTIFS(Actions!$B$2:$B$501,A235,Actions!$J$2:$J$501,"Overdue")&gt;0,"Overdue",IF(COUNTIFS(Actions!$B$2:$B$501,A235,Actions!$J$2:$J$501,"Open")&gt;0,"Open",IF(COUNTIFS(Actions!$B$2:$B$501,A235,Actions!$J$2:$J$501,"Closed, not verified")&gt;0,"Closed, not verified","Closed and verified"))))))</f>
        <v/>
      </c>
      <c r="L235" s="17">
        <f>IF(A235="","",COUNTIF(Actions!$B$2:$B$501,A235))</f>
        <v/>
      </c>
      <c r="M235" s="17">
        <f>IF(A235="","",IF(AND(J235&lt;&gt;"",K235&lt;&gt;"Not yet logged"),"Yes",""))</f>
        <v/>
      </c>
      <c r="N235" s="17">
        <f>IF(A235="","",IF(H235="","Add a rating",IF(L235=0,"Add a corrective action",IF(COUNTIFS(Actions!$B$2:$B$501,A235,Actions!$L$2:$L$501,"&lt;&gt;OK")&gt;0,"Fix the action record","OK"))))</f>
        <v/>
      </c>
      <c r="O235" s="17">
        <f>IF(A235="","",IFERROR(INDEX(Inspections!$B$2:$B$201,MATCH(B235,Inspections!$A$2:$A$201,0)),""))</f>
        <v/>
      </c>
      <c r="P235" s="17">
        <f>IF(A235="","",IF(OR('Start here'!$B$5="",O235='Start here'!$B$5),1,0))</f>
        <v/>
      </c>
    </row>
    <row r="236">
      <c r="A236" s="14" t="n"/>
      <c r="B236" s="14" t="n"/>
      <c r="C236" s="16" t="n"/>
      <c r="D236" s="14" t="n"/>
      <c r="E236" s="14" t="n"/>
      <c r="F236" s="14" t="n"/>
      <c r="G236" s="14" t="n"/>
      <c r="H236" s="14" t="n"/>
      <c r="I236" s="14" t="n"/>
      <c r="J236" s="14" t="n"/>
      <c r="K236" s="17">
        <f>IF(A236="","",IF(AND(C236&lt;&gt;"",C236&gt;'Start here'!$B$4),"Not yet logged",IF(L236=0,"No action recorded",IF(COUNTIFS(Actions!$B$2:$B$501,A236,Actions!$J$2:$J$501,"Overdue")&gt;0,"Overdue",IF(COUNTIFS(Actions!$B$2:$B$501,A236,Actions!$J$2:$J$501,"Open")&gt;0,"Open",IF(COUNTIFS(Actions!$B$2:$B$501,A236,Actions!$J$2:$J$501,"Closed, not verified")&gt;0,"Closed, not verified","Closed and verified"))))))</f>
        <v/>
      </c>
      <c r="L236" s="17">
        <f>IF(A236="","",COUNTIF(Actions!$B$2:$B$501,A236))</f>
        <v/>
      </c>
      <c r="M236" s="17">
        <f>IF(A236="","",IF(AND(J236&lt;&gt;"",K236&lt;&gt;"Not yet logged"),"Yes",""))</f>
        <v/>
      </c>
      <c r="N236" s="17">
        <f>IF(A236="","",IF(H236="","Add a rating",IF(L236=0,"Add a corrective action",IF(COUNTIFS(Actions!$B$2:$B$501,A236,Actions!$L$2:$L$501,"&lt;&gt;OK")&gt;0,"Fix the action record","OK"))))</f>
        <v/>
      </c>
      <c r="O236" s="17">
        <f>IF(A236="","",IFERROR(INDEX(Inspections!$B$2:$B$201,MATCH(B236,Inspections!$A$2:$A$201,0)),""))</f>
        <v/>
      </c>
      <c r="P236" s="17">
        <f>IF(A236="","",IF(OR('Start here'!$B$5="",O236='Start here'!$B$5),1,0))</f>
        <v/>
      </c>
    </row>
    <row r="237">
      <c r="A237" s="14" t="n"/>
      <c r="B237" s="14" t="n"/>
      <c r="C237" s="16" t="n"/>
      <c r="D237" s="14" t="n"/>
      <c r="E237" s="14" t="n"/>
      <c r="F237" s="14" t="n"/>
      <c r="G237" s="14" t="n"/>
      <c r="H237" s="14" t="n"/>
      <c r="I237" s="14" t="n"/>
      <c r="J237" s="14" t="n"/>
      <c r="K237" s="17">
        <f>IF(A237="","",IF(AND(C237&lt;&gt;"",C237&gt;'Start here'!$B$4),"Not yet logged",IF(L237=0,"No action recorded",IF(COUNTIFS(Actions!$B$2:$B$501,A237,Actions!$J$2:$J$501,"Overdue")&gt;0,"Overdue",IF(COUNTIFS(Actions!$B$2:$B$501,A237,Actions!$J$2:$J$501,"Open")&gt;0,"Open",IF(COUNTIFS(Actions!$B$2:$B$501,A237,Actions!$J$2:$J$501,"Closed, not verified")&gt;0,"Closed, not verified","Closed and verified"))))))</f>
        <v/>
      </c>
      <c r="L237" s="17">
        <f>IF(A237="","",COUNTIF(Actions!$B$2:$B$501,A237))</f>
        <v/>
      </c>
      <c r="M237" s="17">
        <f>IF(A237="","",IF(AND(J237&lt;&gt;"",K237&lt;&gt;"Not yet logged"),"Yes",""))</f>
        <v/>
      </c>
      <c r="N237" s="17">
        <f>IF(A237="","",IF(H237="","Add a rating",IF(L237=0,"Add a corrective action",IF(COUNTIFS(Actions!$B$2:$B$501,A237,Actions!$L$2:$L$501,"&lt;&gt;OK")&gt;0,"Fix the action record","OK"))))</f>
        <v/>
      </c>
      <c r="O237" s="17">
        <f>IF(A237="","",IFERROR(INDEX(Inspections!$B$2:$B$201,MATCH(B237,Inspections!$A$2:$A$201,0)),""))</f>
        <v/>
      </c>
      <c r="P237" s="17">
        <f>IF(A237="","",IF(OR('Start here'!$B$5="",O237='Start here'!$B$5),1,0))</f>
        <v/>
      </c>
    </row>
    <row r="238">
      <c r="A238" s="14" t="n"/>
      <c r="B238" s="14" t="n"/>
      <c r="C238" s="16" t="n"/>
      <c r="D238" s="14" t="n"/>
      <c r="E238" s="14" t="n"/>
      <c r="F238" s="14" t="n"/>
      <c r="G238" s="14" t="n"/>
      <c r="H238" s="14" t="n"/>
      <c r="I238" s="14" t="n"/>
      <c r="J238" s="14" t="n"/>
      <c r="K238" s="17">
        <f>IF(A238="","",IF(AND(C238&lt;&gt;"",C238&gt;'Start here'!$B$4),"Not yet logged",IF(L238=0,"No action recorded",IF(COUNTIFS(Actions!$B$2:$B$501,A238,Actions!$J$2:$J$501,"Overdue")&gt;0,"Overdue",IF(COUNTIFS(Actions!$B$2:$B$501,A238,Actions!$J$2:$J$501,"Open")&gt;0,"Open",IF(COUNTIFS(Actions!$B$2:$B$501,A238,Actions!$J$2:$J$501,"Closed, not verified")&gt;0,"Closed, not verified","Closed and verified"))))))</f>
        <v/>
      </c>
      <c r="L238" s="17">
        <f>IF(A238="","",COUNTIF(Actions!$B$2:$B$501,A238))</f>
        <v/>
      </c>
      <c r="M238" s="17">
        <f>IF(A238="","",IF(AND(J238&lt;&gt;"",K238&lt;&gt;"Not yet logged"),"Yes",""))</f>
        <v/>
      </c>
      <c r="N238" s="17">
        <f>IF(A238="","",IF(H238="","Add a rating",IF(L238=0,"Add a corrective action",IF(COUNTIFS(Actions!$B$2:$B$501,A238,Actions!$L$2:$L$501,"&lt;&gt;OK")&gt;0,"Fix the action record","OK"))))</f>
        <v/>
      </c>
      <c r="O238" s="17">
        <f>IF(A238="","",IFERROR(INDEX(Inspections!$B$2:$B$201,MATCH(B238,Inspections!$A$2:$A$201,0)),""))</f>
        <v/>
      </c>
      <c r="P238" s="17">
        <f>IF(A238="","",IF(OR('Start here'!$B$5="",O238='Start here'!$B$5),1,0))</f>
        <v/>
      </c>
    </row>
    <row r="239">
      <c r="A239" s="14" t="n"/>
      <c r="B239" s="14" t="n"/>
      <c r="C239" s="16" t="n"/>
      <c r="D239" s="14" t="n"/>
      <c r="E239" s="14" t="n"/>
      <c r="F239" s="14" t="n"/>
      <c r="G239" s="14" t="n"/>
      <c r="H239" s="14" t="n"/>
      <c r="I239" s="14" t="n"/>
      <c r="J239" s="14" t="n"/>
      <c r="K239" s="17">
        <f>IF(A239="","",IF(AND(C239&lt;&gt;"",C239&gt;'Start here'!$B$4),"Not yet logged",IF(L239=0,"No action recorded",IF(COUNTIFS(Actions!$B$2:$B$501,A239,Actions!$J$2:$J$501,"Overdue")&gt;0,"Overdue",IF(COUNTIFS(Actions!$B$2:$B$501,A239,Actions!$J$2:$J$501,"Open")&gt;0,"Open",IF(COUNTIFS(Actions!$B$2:$B$501,A239,Actions!$J$2:$J$501,"Closed, not verified")&gt;0,"Closed, not verified","Closed and verified"))))))</f>
        <v/>
      </c>
      <c r="L239" s="17">
        <f>IF(A239="","",COUNTIF(Actions!$B$2:$B$501,A239))</f>
        <v/>
      </c>
      <c r="M239" s="17">
        <f>IF(A239="","",IF(AND(J239&lt;&gt;"",K239&lt;&gt;"Not yet logged"),"Yes",""))</f>
        <v/>
      </c>
      <c r="N239" s="17">
        <f>IF(A239="","",IF(H239="","Add a rating",IF(L239=0,"Add a corrective action",IF(COUNTIFS(Actions!$B$2:$B$501,A239,Actions!$L$2:$L$501,"&lt;&gt;OK")&gt;0,"Fix the action record","OK"))))</f>
        <v/>
      </c>
      <c r="O239" s="17">
        <f>IF(A239="","",IFERROR(INDEX(Inspections!$B$2:$B$201,MATCH(B239,Inspections!$A$2:$A$201,0)),""))</f>
        <v/>
      </c>
      <c r="P239" s="17">
        <f>IF(A239="","",IF(OR('Start here'!$B$5="",O239='Start here'!$B$5),1,0))</f>
        <v/>
      </c>
    </row>
    <row r="240">
      <c r="A240" s="14" t="n"/>
      <c r="B240" s="14" t="n"/>
      <c r="C240" s="16" t="n"/>
      <c r="D240" s="14" t="n"/>
      <c r="E240" s="14" t="n"/>
      <c r="F240" s="14" t="n"/>
      <c r="G240" s="14" t="n"/>
      <c r="H240" s="14" t="n"/>
      <c r="I240" s="14" t="n"/>
      <c r="J240" s="14" t="n"/>
      <c r="K240" s="17">
        <f>IF(A240="","",IF(AND(C240&lt;&gt;"",C240&gt;'Start here'!$B$4),"Not yet logged",IF(L240=0,"No action recorded",IF(COUNTIFS(Actions!$B$2:$B$501,A240,Actions!$J$2:$J$501,"Overdue")&gt;0,"Overdue",IF(COUNTIFS(Actions!$B$2:$B$501,A240,Actions!$J$2:$J$501,"Open")&gt;0,"Open",IF(COUNTIFS(Actions!$B$2:$B$501,A240,Actions!$J$2:$J$501,"Closed, not verified")&gt;0,"Closed, not verified","Closed and verified"))))))</f>
        <v/>
      </c>
      <c r="L240" s="17">
        <f>IF(A240="","",COUNTIF(Actions!$B$2:$B$501,A240))</f>
        <v/>
      </c>
      <c r="M240" s="17">
        <f>IF(A240="","",IF(AND(J240&lt;&gt;"",K240&lt;&gt;"Not yet logged"),"Yes",""))</f>
        <v/>
      </c>
      <c r="N240" s="17">
        <f>IF(A240="","",IF(H240="","Add a rating",IF(L240=0,"Add a corrective action",IF(COUNTIFS(Actions!$B$2:$B$501,A240,Actions!$L$2:$L$501,"&lt;&gt;OK")&gt;0,"Fix the action record","OK"))))</f>
        <v/>
      </c>
      <c r="O240" s="17">
        <f>IF(A240="","",IFERROR(INDEX(Inspections!$B$2:$B$201,MATCH(B240,Inspections!$A$2:$A$201,0)),""))</f>
        <v/>
      </c>
      <c r="P240" s="17">
        <f>IF(A240="","",IF(OR('Start here'!$B$5="",O240='Start here'!$B$5),1,0))</f>
        <v/>
      </c>
    </row>
    <row r="241">
      <c r="A241" s="14" t="n"/>
      <c r="B241" s="14" t="n"/>
      <c r="C241" s="16" t="n"/>
      <c r="D241" s="14" t="n"/>
      <c r="E241" s="14" t="n"/>
      <c r="F241" s="14" t="n"/>
      <c r="G241" s="14" t="n"/>
      <c r="H241" s="14" t="n"/>
      <c r="I241" s="14" t="n"/>
      <c r="J241" s="14" t="n"/>
      <c r="K241" s="17">
        <f>IF(A241="","",IF(AND(C241&lt;&gt;"",C241&gt;'Start here'!$B$4),"Not yet logged",IF(L241=0,"No action recorded",IF(COUNTIFS(Actions!$B$2:$B$501,A241,Actions!$J$2:$J$501,"Overdue")&gt;0,"Overdue",IF(COUNTIFS(Actions!$B$2:$B$501,A241,Actions!$J$2:$J$501,"Open")&gt;0,"Open",IF(COUNTIFS(Actions!$B$2:$B$501,A241,Actions!$J$2:$J$501,"Closed, not verified")&gt;0,"Closed, not verified","Closed and verified"))))))</f>
        <v/>
      </c>
      <c r="L241" s="17">
        <f>IF(A241="","",COUNTIF(Actions!$B$2:$B$501,A241))</f>
        <v/>
      </c>
      <c r="M241" s="17">
        <f>IF(A241="","",IF(AND(J241&lt;&gt;"",K241&lt;&gt;"Not yet logged"),"Yes",""))</f>
        <v/>
      </c>
      <c r="N241" s="17">
        <f>IF(A241="","",IF(H241="","Add a rating",IF(L241=0,"Add a corrective action",IF(COUNTIFS(Actions!$B$2:$B$501,A241,Actions!$L$2:$L$501,"&lt;&gt;OK")&gt;0,"Fix the action record","OK"))))</f>
        <v/>
      </c>
      <c r="O241" s="17">
        <f>IF(A241="","",IFERROR(INDEX(Inspections!$B$2:$B$201,MATCH(B241,Inspections!$A$2:$A$201,0)),""))</f>
        <v/>
      </c>
      <c r="P241" s="17">
        <f>IF(A241="","",IF(OR('Start here'!$B$5="",O241='Start here'!$B$5),1,0))</f>
        <v/>
      </c>
    </row>
    <row r="242">
      <c r="A242" s="14" t="n"/>
      <c r="B242" s="14" t="n"/>
      <c r="C242" s="16" t="n"/>
      <c r="D242" s="14" t="n"/>
      <c r="E242" s="14" t="n"/>
      <c r="F242" s="14" t="n"/>
      <c r="G242" s="14" t="n"/>
      <c r="H242" s="14" t="n"/>
      <c r="I242" s="14" t="n"/>
      <c r="J242" s="14" t="n"/>
      <c r="K242" s="17">
        <f>IF(A242="","",IF(AND(C242&lt;&gt;"",C242&gt;'Start here'!$B$4),"Not yet logged",IF(L242=0,"No action recorded",IF(COUNTIFS(Actions!$B$2:$B$501,A242,Actions!$J$2:$J$501,"Overdue")&gt;0,"Overdue",IF(COUNTIFS(Actions!$B$2:$B$501,A242,Actions!$J$2:$J$501,"Open")&gt;0,"Open",IF(COUNTIFS(Actions!$B$2:$B$501,A242,Actions!$J$2:$J$501,"Closed, not verified")&gt;0,"Closed, not verified","Closed and verified"))))))</f>
        <v/>
      </c>
      <c r="L242" s="17">
        <f>IF(A242="","",COUNTIF(Actions!$B$2:$B$501,A242))</f>
        <v/>
      </c>
      <c r="M242" s="17">
        <f>IF(A242="","",IF(AND(J242&lt;&gt;"",K242&lt;&gt;"Not yet logged"),"Yes",""))</f>
        <v/>
      </c>
      <c r="N242" s="17">
        <f>IF(A242="","",IF(H242="","Add a rating",IF(L242=0,"Add a corrective action",IF(COUNTIFS(Actions!$B$2:$B$501,A242,Actions!$L$2:$L$501,"&lt;&gt;OK")&gt;0,"Fix the action record","OK"))))</f>
        <v/>
      </c>
      <c r="O242" s="17">
        <f>IF(A242="","",IFERROR(INDEX(Inspections!$B$2:$B$201,MATCH(B242,Inspections!$A$2:$A$201,0)),""))</f>
        <v/>
      </c>
      <c r="P242" s="17">
        <f>IF(A242="","",IF(OR('Start here'!$B$5="",O242='Start here'!$B$5),1,0))</f>
        <v/>
      </c>
    </row>
    <row r="243">
      <c r="A243" s="14" t="n"/>
      <c r="B243" s="14" t="n"/>
      <c r="C243" s="16" t="n"/>
      <c r="D243" s="14" t="n"/>
      <c r="E243" s="14" t="n"/>
      <c r="F243" s="14" t="n"/>
      <c r="G243" s="14" t="n"/>
      <c r="H243" s="14" t="n"/>
      <c r="I243" s="14" t="n"/>
      <c r="J243" s="14" t="n"/>
      <c r="K243" s="17">
        <f>IF(A243="","",IF(AND(C243&lt;&gt;"",C243&gt;'Start here'!$B$4),"Not yet logged",IF(L243=0,"No action recorded",IF(COUNTIFS(Actions!$B$2:$B$501,A243,Actions!$J$2:$J$501,"Overdue")&gt;0,"Overdue",IF(COUNTIFS(Actions!$B$2:$B$501,A243,Actions!$J$2:$J$501,"Open")&gt;0,"Open",IF(COUNTIFS(Actions!$B$2:$B$501,A243,Actions!$J$2:$J$501,"Closed, not verified")&gt;0,"Closed, not verified","Closed and verified"))))))</f>
        <v/>
      </c>
      <c r="L243" s="17">
        <f>IF(A243="","",COUNTIF(Actions!$B$2:$B$501,A243))</f>
        <v/>
      </c>
      <c r="M243" s="17">
        <f>IF(A243="","",IF(AND(J243&lt;&gt;"",K243&lt;&gt;"Not yet logged"),"Yes",""))</f>
        <v/>
      </c>
      <c r="N243" s="17">
        <f>IF(A243="","",IF(H243="","Add a rating",IF(L243=0,"Add a corrective action",IF(COUNTIFS(Actions!$B$2:$B$501,A243,Actions!$L$2:$L$501,"&lt;&gt;OK")&gt;0,"Fix the action record","OK"))))</f>
        <v/>
      </c>
      <c r="O243" s="17">
        <f>IF(A243="","",IFERROR(INDEX(Inspections!$B$2:$B$201,MATCH(B243,Inspections!$A$2:$A$201,0)),""))</f>
        <v/>
      </c>
      <c r="P243" s="17">
        <f>IF(A243="","",IF(OR('Start here'!$B$5="",O243='Start here'!$B$5),1,0))</f>
        <v/>
      </c>
    </row>
    <row r="244">
      <c r="A244" s="14" t="n"/>
      <c r="B244" s="14" t="n"/>
      <c r="C244" s="16" t="n"/>
      <c r="D244" s="14" t="n"/>
      <c r="E244" s="14" t="n"/>
      <c r="F244" s="14" t="n"/>
      <c r="G244" s="14" t="n"/>
      <c r="H244" s="14" t="n"/>
      <c r="I244" s="14" t="n"/>
      <c r="J244" s="14" t="n"/>
      <c r="K244" s="17">
        <f>IF(A244="","",IF(AND(C244&lt;&gt;"",C244&gt;'Start here'!$B$4),"Not yet logged",IF(L244=0,"No action recorded",IF(COUNTIFS(Actions!$B$2:$B$501,A244,Actions!$J$2:$J$501,"Overdue")&gt;0,"Overdue",IF(COUNTIFS(Actions!$B$2:$B$501,A244,Actions!$J$2:$J$501,"Open")&gt;0,"Open",IF(COUNTIFS(Actions!$B$2:$B$501,A244,Actions!$J$2:$J$501,"Closed, not verified")&gt;0,"Closed, not verified","Closed and verified"))))))</f>
        <v/>
      </c>
      <c r="L244" s="17">
        <f>IF(A244="","",COUNTIF(Actions!$B$2:$B$501,A244))</f>
        <v/>
      </c>
      <c r="M244" s="17">
        <f>IF(A244="","",IF(AND(J244&lt;&gt;"",K244&lt;&gt;"Not yet logged"),"Yes",""))</f>
        <v/>
      </c>
      <c r="N244" s="17">
        <f>IF(A244="","",IF(H244="","Add a rating",IF(L244=0,"Add a corrective action",IF(COUNTIFS(Actions!$B$2:$B$501,A244,Actions!$L$2:$L$501,"&lt;&gt;OK")&gt;0,"Fix the action record","OK"))))</f>
        <v/>
      </c>
      <c r="O244" s="17">
        <f>IF(A244="","",IFERROR(INDEX(Inspections!$B$2:$B$201,MATCH(B244,Inspections!$A$2:$A$201,0)),""))</f>
        <v/>
      </c>
      <c r="P244" s="17">
        <f>IF(A244="","",IF(OR('Start here'!$B$5="",O244='Start here'!$B$5),1,0))</f>
        <v/>
      </c>
    </row>
    <row r="245">
      <c r="A245" s="14" t="n"/>
      <c r="B245" s="14" t="n"/>
      <c r="C245" s="16" t="n"/>
      <c r="D245" s="14" t="n"/>
      <c r="E245" s="14" t="n"/>
      <c r="F245" s="14" t="n"/>
      <c r="G245" s="14" t="n"/>
      <c r="H245" s="14" t="n"/>
      <c r="I245" s="14" t="n"/>
      <c r="J245" s="14" t="n"/>
      <c r="K245" s="17">
        <f>IF(A245="","",IF(AND(C245&lt;&gt;"",C245&gt;'Start here'!$B$4),"Not yet logged",IF(L245=0,"No action recorded",IF(COUNTIFS(Actions!$B$2:$B$501,A245,Actions!$J$2:$J$501,"Overdue")&gt;0,"Overdue",IF(COUNTIFS(Actions!$B$2:$B$501,A245,Actions!$J$2:$J$501,"Open")&gt;0,"Open",IF(COUNTIFS(Actions!$B$2:$B$501,A245,Actions!$J$2:$J$501,"Closed, not verified")&gt;0,"Closed, not verified","Closed and verified"))))))</f>
        <v/>
      </c>
      <c r="L245" s="17">
        <f>IF(A245="","",COUNTIF(Actions!$B$2:$B$501,A245))</f>
        <v/>
      </c>
      <c r="M245" s="17">
        <f>IF(A245="","",IF(AND(J245&lt;&gt;"",K245&lt;&gt;"Not yet logged"),"Yes",""))</f>
        <v/>
      </c>
      <c r="N245" s="17">
        <f>IF(A245="","",IF(H245="","Add a rating",IF(L245=0,"Add a corrective action",IF(COUNTIFS(Actions!$B$2:$B$501,A245,Actions!$L$2:$L$501,"&lt;&gt;OK")&gt;0,"Fix the action record","OK"))))</f>
        <v/>
      </c>
      <c r="O245" s="17">
        <f>IF(A245="","",IFERROR(INDEX(Inspections!$B$2:$B$201,MATCH(B245,Inspections!$A$2:$A$201,0)),""))</f>
        <v/>
      </c>
      <c r="P245" s="17">
        <f>IF(A245="","",IF(OR('Start here'!$B$5="",O245='Start here'!$B$5),1,0))</f>
        <v/>
      </c>
    </row>
    <row r="246">
      <c r="A246" s="14" t="n"/>
      <c r="B246" s="14" t="n"/>
      <c r="C246" s="16" t="n"/>
      <c r="D246" s="14" t="n"/>
      <c r="E246" s="14" t="n"/>
      <c r="F246" s="14" t="n"/>
      <c r="G246" s="14" t="n"/>
      <c r="H246" s="14" t="n"/>
      <c r="I246" s="14" t="n"/>
      <c r="J246" s="14" t="n"/>
      <c r="K246" s="17">
        <f>IF(A246="","",IF(AND(C246&lt;&gt;"",C246&gt;'Start here'!$B$4),"Not yet logged",IF(L246=0,"No action recorded",IF(COUNTIFS(Actions!$B$2:$B$501,A246,Actions!$J$2:$J$501,"Overdue")&gt;0,"Overdue",IF(COUNTIFS(Actions!$B$2:$B$501,A246,Actions!$J$2:$J$501,"Open")&gt;0,"Open",IF(COUNTIFS(Actions!$B$2:$B$501,A246,Actions!$J$2:$J$501,"Closed, not verified")&gt;0,"Closed, not verified","Closed and verified"))))))</f>
        <v/>
      </c>
      <c r="L246" s="17">
        <f>IF(A246="","",COUNTIF(Actions!$B$2:$B$501,A246))</f>
        <v/>
      </c>
      <c r="M246" s="17">
        <f>IF(A246="","",IF(AND(J246&lt;&gt;"",K246&lt;&gt;"Not yet logged"),"Yes",""))</f>
        <v/>
      </c>
      <c r="N246" s="17">
        <f>IF(A246="","",IF(H246="","Add a rating",IF(L246=0,"Add a corrective action",IF(COUNTIFS(Actions!$B$2:$B$501,A246,Actions!$L$2:$L$501,"&lt;&gt;OK")&gt;0,"Fix the action record","OK"))))</f>
        <v/>
      </c>
      <c r="O246" s="17">
        <f>IF(A246="","",IFERROR(INDEX(Inspections!$B$2:$B$201,MATCH(B246,Inspections!$A$2:$A$201,0)),""))</f>
        <v/>
      </c>
      <c r="P246" s="17">
        <f>IF(A246="","",IF(OR('Start here'!$B$5="",O246='Start here'!$B$5),1,0))</f>
        <v/>
      </c>
    </row>
    <row r="247">
      <c r="A247" s="14" t="n"/>
      <c r="B247" s="14" t="n"/>
      <c r="C247" s="16" t="n"/>
      <c r="D247" s="14" t="n"/>
      <c r="E247" s="14" t="n"/>
      <c r="F247" s="14" t="n"/>
      <c r="G247" s="14" t="n"/>
      <c r="H247" s="14" t="n"/>
      <c r="I247" s="14" t="n"/>
      <c r="J247" s="14" t="n"/>
      <c r="K247" s="17">
        <f>IF(A247="","",IF(AND(C247&lt;&gt;"",C247&gt;'Start here'!$B$4),"Not yet logged",IF(L247=0,"No action recorded",IF(COUNTIFS(Actions!$B$2:$B$501,A247,Actions!$J$2:$J$501,"Overdue")&gt;0,"Overdue",IF(COUNTIFS(Actions!$B$2:$B$501,A247,Actions!$J$2:$J$501,"Open")&gt;0,"Open",IF(COUNTIFS(Actions!$B$2:$B$501,A247,Actions!$J$2:$J$501,"Closed, not verified")&gt;0,"Closed, not verified","Closed and verified"))))))</f>
        <v/>
      </c>
      <c r="L247" s="17">
        <f>IF(A247="","",COUNTIF(Actions!$B$2:$B$501,A247))</f>
        <v/>
      </c>
      <c r="M247" s="17">
        <f>IF(A247="","",IF(AND(J247&lt;&gt;"",K247&lt;&gt;"Not yet logged"),"Yes",""))</f>
        <v/>
      </c>
      <c r="N247" s="17">
        <f>IF(A247="","",IF(H247="","Add a rating",IF(L247=0,"Add a corrective action",IF(COUNTIFS(Actions!$B$2:$B$501,A247,Actions!$L$2:$L$501,"&lt;&gt;OK")&gt;0,"Fix the action record","OK"))))</f>
        <v/>
      </c>
      <c r="O247" s="17">
        <f>IF(A247="","",IFERROR(INDEX(Inspections!$B$2:$B$201,MATCH(B247,Inspections!$A$2:$A$201,0)),""))</f>
        <v/>
      </c>
      <c r="P247" s="17">
        <f>IF(A247="","",IF(OR('Start here'!$B$5="",O247='Start here'!$B$5),1,0))</f>
        <v/>
      </c>
    </row>
    <row r="248">
      <c r="A248" s="14" t="n"/>
      <c r="B248" s="14" t="n"/>
      <c r="C248" s="16" t="n"/>
      <c r="D248" s="14" t="n"/>
      <c r="E248" s="14" t="n"/>
      <c r="F248" s="14" t="n"/>
      <c r="G248" s="14" t="n"/>
      <c r="H248" s="14" t="n"/>
      <c r="I248" s="14" t="n"/>
      <c r="J248" s="14" t="n"/>
      <c r="K248" s="17">
        <f>IF(A248="","",IF(AND(C248&lt;&gt;"",C248&gt;'Start here'!$B$4),"Not yet logged",IF(L248=0,"No action recorded",IF(COUNTIFS(Actions!$B$2:$B$501,A248,Actions!$J$2:$J$501,"Overdue")&gt;0,"Overdue",IF(COUNTIFS(Actions!$B$2:$B$501,A248,Actions!$J$2:$J$501,"Open")&gt;0,"Open",IF(COUNTIFS(Actions!$B$2:$B$501,A248,Actions!$J$2:$J$501,"Closed, not verified")&gt;0,"Closed, not verified","Closed and verified"))))))</f>
        <v/>
      </c>
      <c r="L248" s="17">
        <f>IF(A248="","",COUNTIF(Actions!$B$2:$B$501,A248))</f>
        <v/>
      </c>
      <c r="M248" s="17">
        <f>IF(A248="","",IF(AND(J248&lt;&gt;"",K248&lt;&gt;"Not yet logged"),"Yes",""))</f>
        <v/>
      </c>
      <c r="N248" s="17">
        <f>IF(A248="","",IF(H248="","Add a rating",IF(L248=0,"Add a corrective action",IF(COUNTIFS(Actions!$B$2:$B$501,A248,Actions!$L$2:$L$501,"&lt;&gt;OK")&gt;0,"Fix the action record","OK"))))</f>
        <v/>
      </c>
      <c r="O248" s="17">
        <f>IF(A248="","",IFERROR(INDEX(Inspections!$B$2:$B$201,MATCH(B248,Inspections!$A$2:$A$201,0)),""))</f>
        <v/>
      </c>
      <c r="P248" s="17">
        <f>IF(A248="","",IF(OR('Start here'!$B$5="",O248='Start here'!$B$5),1,0))</f>
        <v/>
      </c>
    </row>
    <row r="249">
      <c r="A249" s="14" t="n"/>
      <c r="B249" s="14" t="n"/>
      <c r="C249" s="16" t="n"/>
      <c r="D249" s="14" t="n"/>
      <c r="E249" s="14" t="n"/>
      <c r="F249" s="14" t="n"/>
      <c r="G249" s="14" t="n"/>
      <c r="H249" s="14" t="n"/>
      <c r="I249" s="14" t="n"/>
      <c r="J249" s="14" t="n"/>
      <c r="K249" s="17">
        <f>IF(A249="","",IF(AND(C249&lt;&gt;"",C249&gt;'Start here'!$B$4),"Not yet logged",IF(L249=0,"No action recorded",IF(COUNTIFS(Actions!$B$2:$B$501,A249,Actions!$J$2:$J$501,"Overdue")&gt;0,"Overdue",IF(COUNTIFS(Actions!$B$2:$B$501,A249,Actions!$J$2:$J$501,"Open")&gt;0,"Open",IF(COUNTIFS(Actions!$B$2:$B$501,A249,Actions!$J$2:$J$501,"Closed, not verified")&gt;0,"Closed, not verified","Closed and verified"))))))</f>
        <v/>
      </c>
      <c r="L249" s="17">
        <f>IF(A249="","",COUNTIF(Actions!$B$2:$B$501,A249))</f>
        <v/>
      </c>
      <c r="M249" s="17">
        <f>IF(A249="","",IF(AND(J249&lt;&gt;"",K249&lt;&gt;"Not yet logged"),"Yes",""))</f>
        <v/>
      </c>
      <c r="N249" s="17">
        <f>IF(A249="","",IF(H249="","Add a rating",IF(L249=0,"Add a corrective action",IF(COUNTIFS(Actions!$B$2:$B$501,A249,Actions!$L$2:$L$501,"&lt;&gt;OK")&gt;0,"Fix the action record","OK"))))</f>
        <v/>
      </c>
      <c r="O249" s="17">
        <f>IF(A249="","",IFERROR(INDEX(Inspections!$B$2:$B$201,MATCH(B249,Inspections!$A$2:$A$201,0)),""))</f>
        <v/>
      </c>
      <c r="P249" s="17">
        <f>IF(A249="","",IF(OR('Start here'!$B$5="",O249='Start here'!$B$5),1,0))</f>
        <v/>
      </c>
    </row>
    <row r="250">
      <c r="A250" s="14" t="n"/>
      <c r="B250" s="14" t="n"/>
      <c r="C250" s="16" t="n"/>
      <c r="D250" s="14" t="n"/>
      <c r="E250" s="14" t="n"/>
      <c r="F250" s="14" t="n"/>
      <c r="G250" s="14" t="n"/>
      <c r="H250" s="14" t="n"/>
      <c r="I250" s="14" t="n"/>
      <c r="J250" s="14" t="n"/>
      <c r="K250" s="17">
        <f>IF(A250="","",IF(AND(C250&lt;&gt;"",C250&gt;'Start here'!$B$4),"Not yet logged",IF(L250=0,"No action recorded",IF(COUNTIFS(Actions!$B$2:$B$501,A250,Actions!$J$2:$J$501,"Overdue")&gt;0,"Overdue",IF(COUNTIFS(Actions!$B$2:$B$501,A250,Actions!$J$2:$J$501,"Open")&gt;0,"Open",IF(COUNTIFS(Actions!$B$2:$B$501,A250,Actions!$J$2:$J$501,"Closed, not verified")&gt;0,"Closed, not verified","Closed and verified"))))))</f>
        <v/>
      </c>
      <c r="L250" s="17">
        <f>IF(A250="","",COUNTIF(Actions!$B$2:$B$501,A250))</f>
        <v/>
      </c>
      <c r="M250" s="17">
        <f>IF(A250="","",IF(AND(J250&lt;&gt;"",K250&lt;&gt;"Not yet logged"),"Yes",""))</f>
        <v/>
      </c>
      <c r="N250" s="17">
        <f>IF(A250="","",IF(H250="","Add a rating",IF(L250=0,"Add a corrective action",IF(COUNTIFS(Actions!$B$2:$B$501,A250,Actions!$L$2:$L$501,"&lt;&gt;OK")&gt;0,"Fix the action record","OK"))))</f>
        <v/>
      </c>
      <c r="O250" s="17">
        <f>IF(A250="","",IFERROR(INDEX(Inspections!$B$2:$B$201,MATCH(B250,Inspections!$A$2:$A$201,0)),""))</f>
        <v/>
      </c>
      <c r="P250" s="17">
        <f>IF(A250="","",IF(OR('Start here'!$B$5="",O250='Start here'!$B$5),1,0))</f>
        <v/>
      </c>
    </row>
    <row r="251">
      <c r="A251" s="14" t="n"/>
      <c r="B251" s="14" t="n"/>
      <c r="C251" s="16" t="n"/>
      <c r="D251" s="14" t="n"/>
      <c r="E251" s="14" t="n"/>
      <c r="F251" s="14" t="n"/>
      <c r="G251" s="14" t="n"/>
      <c r="H251" s="14" t="n"/>
      <c r="I251" s="14" t="n"/>
      <c r="J251" s="14" t="n"/>
      <c r="K251" s="17">
        <f>IF(A251="","",IF(AND(C251&lt;&gt;"",C251&gt;'Start here'!$B$4),"Not yet logged",IF(L251=0,"No action recorded",IF(COUNTIFS(Actions!$B$2:$B$501,A251,Actions!$J$2:$J$501,"Overdue")&gt;0,"Overdue",IF(COUNTIFS(Actions!$B$2:$B$501,A251,Actions!$J$2:$J$501,"Open")&gt;0,"Open",IF(COUNTIFS(Actions!$B$2:$B$501,A251,Actions!$J$2:$J$501,"Closed, not verified")&gt;0,"Closed, not verified","Closed and verified"))))))</f>
        <v/>
      </c>
      <c r="L251" s="17">
        <f>IF(A251="","",COUNTIF(Actions!$B$2:$B$501,A251))</f>
        <v/>
      </c>
      <c r="M251" s="17">
        <f>IF(A251="","",IF(AND(J251&lt;&gt;"",K251&lt;&gt;"Not yet logged"),"Yes",""))</f>
        <v/>
      </c>
      <c r="N251" s="17">
        <f>IF(A251="","",IF(H251="","Add a rating",IF(L251=0,"Add a corrective action",IF(COUNTIFS(Actions!$B$2:$B$501,A251,Actions!$L$2:$L$501,"&lt;&gt;OK")&gt;0,"Fix the action record","OK"))))</f>
        <v/>
      </c>
      <c r="O251" s="17">
        <f>IF(A251="","",IFERROR(INDEX(Inspections!$B$2:$B$201,MATCH(B251,Inspections!$A$2:$A$201,0)),""))</f>
        <v/>
      </c>
      <c r="P251" s="17">
        <f>IF(A251="","",IF(OR('Start here'!$B$5="",O251='Start here'!$B$5),1,0))</f>
        <v/>
      </c>
    </row>
    <row r="252">
      <c r="A252" s="14" t="n"/>
      <c r="B252" s="14" t="n"/>
      <c r="C252" s="16" t="n"/>
      <c r="D252" s="14" t="n"/>
      <c r="E252" s="14" t="n"/>
      <c r="F252" s="14" t="n"/>
      <c r="G252" s="14" t="n"/>
      <c r="H252" s="14" t="n"/>
      <c r="I252" s="14" t="n"/>
      <c r="J252" s="14" t="n"/>
      <c r="K252" s="17">
        <f>IF(A252="","",IF(AND(C252&lt;&gt;"",C252&gt;'Start here'!$B$4),"Not yet logged",IF(L252=0,"No action recorded",IF(COUNTIFS(Actions!$B$2:$B$501,A252,Actions!$J$2:$J$501,"Overdue")&gt;0,"Overdue",IF(COUNTIFS(Actions!$B$2:$B$501,A252,Actions!$J$2:$J$501,"Open")&gt;0,"Open",IF(COUNTIFS(Actions!$B$2:$B$501,A252,Actions!$J$2:$J$501,"Closed, not verified")&gt;0,"Closed, not verified","Closed and verified"))))))</f>
        <v/>
      </c>
      <c r="L252" s="17">
        <f>IF(A252="","",COUNTIF(Actions!$B$2:$B$501,A252))</f>
        <v/>
      </c>
      <c r="M252" s="17">
        <f>IF(A252="","",IF(AND(J252&lt;&gt;"",K252&lt;&gt;"Not yet logged"),"Yes",""))</f>
        <v/>
      </c>
      <c r="N252" s="17">
        <f>IF(A252="","",IF(H252="","Add a rating",IF(L252=0,"Add a corrective action",IF(COUNTIFS(Actions!$B$2:$B$501,A252,Actions!$L$2:$L$501,"&lt;&gt;OK")&gt;0,"Fix the action record","OK"))))</f>
        <v/>
      </c>
      <c r="O252" s="17">
        <f>IF(A252="","",IFERROR(INDEX(Inspections!$B$2:$B$201,MATCH(B252,Inspections!$A$2:$A$201,0)),""))</f>
        <v/>
      </c>
      <c r="P252" s="17">
        <f>IF(A252="","",IF(OR('Start here'!$B$5="",O252='Start here'!$B$5),1,0))</f>
        <v/>
      </c>
    </row>
    <row r="253">
      <c r="A253" s="14" t="n"/>
      <c r="B253" s="14" t="n"/>
      <c r="C253" s="16" t="n"/>
      <c r="D253" s="14" t="n"/>
      <c r="E253" s="14" t="n"/>
      <c r="F253" s="14" t="n"/>
      <c r="G253" s="14" t="n"/>
      <c r="H253" s="14" t="n"/>
      <c r="I253" s="14" t="n"/>
      <c r="J253" s="14" t="n"/>
      <c r="K253" s="17">
        <f>IF(A253="","",IF(AND(C253&lt;&gt;"",C253&gt;'Start here'!$B$4),"Not yet logged",IF(L253=0,"No action recorded",IF(COUNTIFS(Actions!$B$2:$B$501,A253,Actions!$J$2:$J$501,"Overdue")&gt;0,"Overdue",IF(COUNTIFS(Actions!$B$2:$B$501,A253,Actions!$J$2:$J$501,"Open")&gt;0,"Open",IF(COUNTIFS(Actions!$B$2:$B$501,A253,Actions!$J$2:$J$501,"Closed, not verified")&gt;0,"Closed, not verified","Closed and verified"))))))</f>
        <v/>
      </c>
      <c r="L253" s="17">
        <f>IF(A253="","",COUNTIF(Actions!$B$2:$B$501,A253))</f>
        <v/>
      </c>
      <c r="M253" s="17">
        <f>IF(A253="","",IF(AND(J253&lt;&gt;"",K253&lt;&gt;"Not yet logged"),"Yes",""))</f>
        <v/>
      </c>
      <c r="N253" s="17">
        <f>IF(A253="","",IF(H253="","Add a rating",IF(L253=0,"Add a corrective action",IF(COUNTIFS(Actions!$B$2:$B$501,A253,Actions!$L$2:$L$501,"&lt;&gt;OK")&gt;0,"Fix the action record","OK"))))</f>
        <v/>
      </c>
      <c r="O253" s="17">
        <f>IF(A253="","",IFERROR(INDEX(Inspections!$B$2:$B$201,MATCH(B253,Inspections!$A$2:$A$201,0)),""))</f>
        <v/>
      </c>
      <c r="P253" s="17">
        <f>IF(A253="","",IF(OR('Start here'!$B$5="",O253='Start here'!$B$5),1,0))</f>
        <v/>
      </c>
    </row>
    <row r="254">
      <c r="A254" s="14" t="n"/>
      <c r="B254" s="14" t="n"/>
      <c r="C254" s="16" t="n"/>
      <c r="D254" s="14" t="n"/>
      <c r="E254" s="14" t="n"/>
      <c r="F254" s="14" t="n"/>
      <c r="G254" s="14" t="n"/>
      <c r="H254" s="14" t="n"/>
      <c r="I254" s="14" t="n"/>
      <c r="J254" s="14" t="n"/>
      <c r="K254" s="17">
        <f>IF(A254="","",IF(AND(C254&lt;&gt;"",C254&gt;'Start here'!$B$4),"Not yet logged",IF(L254=0,"No action recorded",IF(COUNTIFS(Actions!$B$2:$B$501,A254,Actions!$J$2:$J$501,"Overdue")&gt;0,"Overdue",IF(COUNTIFS(Actions!$B$2:$B$501,A254,Actions!$J$2:$J$501,"Open")&gt;0,"Open",IF(COUNTIFS(Actions!$B$2:$B$501,A254,Actions!$J$2:$J$501,"Closed, not verified")&gt;0,"Closed, not verified","Closed and verified"))))))</f>
        <v/>
      </c>
      <c r="L254" s="17">
        <f>IF(A254="","",COUNTIF(Actions!$B$2:$B$501,A254))</f>
        <v/>
      </c>
      <c r="M254" s="17">
        <f>IF(A254="","",IF(AND(J254&lt;&gt;"",K254&lt;&gt;"Not yet logged"),"Yes",""))</f>
        <v/>
      </c>
      <c r="N254" s="17">
        <f>IF(A254="","",IF(H254="","Add a rating",IF(L254=0,"Add a corrective action",IF(COUNTIFS(Actions!$B$2:$B$501,A254,Actions!$L$2:$L$501,"&lt;&gt;OK")&gt;0,"Fix the action record","OK"))))</f>
        <v/>
      </c>
      <c r="O254" s="17">
        <f>IF(A254="","",IFERROR(INDEX(Inspections!$B$2:$B$201,MATCH(B254,Inspections!$A$2:$A$201,0)),""))</f>
        <v/>
      </c>
      <c r="P254" s="17">
        <f>IF(A254="","",IF(OR('Start here'!$B$5="",O254='Start here'!$B$5),1,0))</f>
        <v/>
      </c>
    </row>
    <row r="255">
      <c r="A255" s="14" t="n"/>
      <c r="B255" s="14" t="n"/>
      <c r="C255" s="16" t="n"/>
      <c r="D255" s="14" t="n"/>
      <c r="E255" s="14" t="n"/>
      <c r="F255" s="14" t="n"/>
      <c r="G255" s="14" t="n"/>
      <c r="H255" s="14" t="n"/>
      <c r="I255" s="14" t="n"/>
      <c r="J255" s="14" t="n"/>
      <c r="K255" s="17">
        <f>IF(A255="","",IF(AND(C255&lt;&gt;"",C255&gt;'Start here'!$B$4),"Not yet logged",IF(L255=0,"No action recorded",IF(COUNTIFS(Actions!$B$2:$B$501,A255,Actions!$J$2:$J$501,"Overdue")&gt;0,"Overdue",IF(COUNTIFS(Actions!$B$2:$B$501,A255,Actions!$J$2:$J$501,"Open")&gt;0,"Open",IF(COUNTIFS(Actions!$B$2:$B$501,A255,Actions!$J$2:$J$501,"Closed, not verified")&gt;0,"Closed, not verified","Closed and verified"))))))</f>
        <v/>
      </c>
      <c r="L255" s="17">
        <f>IF(A255="","",COUNTIF(Actions!$B$2:$B$501,A255))</f>
        <v/>
      </c>
      <c r="M255" s="17">
        <f>IF(A255="","",IF(AND(J255&lt;&gt;"",K255&lt;&gt;"Not yet logged"),"Yes",""))</f>
        <v/>
      </c>
      <c r="N255" s="17">
        <f>IF(A255="","",IF(H255="","Add a rating",IF(L255=0,"Add a corrective action",IF(COUNTIFS(Actions!$B$2:$B$501,A255,Actions!$L$2:$L$501,"&lt;&gt;OK")&gt;0,"Fix the action record","OK"))))</f>
        <v/>
      </c>
      <c r="O255" s="17">
        <f>IF(A255="","",IFERROR(INDEX(Inspections!$B$2:$B$201,MATCH(B255,Inspections!$A$2:$A$201,0)),""))</f>
        <v/>
      </c>
      <c r="P255" s="17">
        <f>IF(A255="","",IF(OR('Start here'!$B$5="",O255='Start here'!$B$5),1,0))</f>
        <v/>
      </c>
    </row>
    <row r="256">
      <c r="A256" s="14" t="n"/>
      <c r="B256" s="14" t="n"/>
      <c r="C256" s="16" t="n"/>
      <c r="D256" s="14" t="n"/>
      <c r="E256" s="14" t="n"/>
      <c r="F256" s="14" t="n"/>
      <c r="G256" s="14" t="n"/>
      <c r="H256" s="14" t="n"/>
      <c r="I256" s="14" t="n"/>
      <c r="J256" s="14" t="n"/>
      <c r="K256" s="17">
        <f>IF(A256="","",IF(AND(C256&lt;&gt;"",C256&gt;'Start here'!$B$4),"Not yet logged",IF(L256=0,"No action recorded",IF(COUNTIFS(Actions!$B$2:$B$501,A256,Actions!$J$2:$J$501,"Overdue")&gt;0,"Overdue",IF(COUNTIFS(Actions!$B$2:$B$501,A256,Actions!$J$2:$J$501,"Open")&gt;0,"Open",IF(COUNTIFS(Actions!$B$2:$B$501,A256,Actions!$J$2:$J$501,"Closed, not verified")&gt;0,"Closed, not verified","Closed and verified"))))))</f>
        <v/>
      </c>
      <c r="L256" s="17">
        <f>IF(A256="","",COUNTIF(Actions!$B$2:$B$501,A256))</f>
        <v/>
      </c>
      <c r="M256" s="17">
        <f>IF(A256="","",IF(AND(J256&lt;&gt;"",K256&lt;&gt;"Not yet logged"),"Yes",""))</f>
        <v/>
      </c>
      <c r="N256" s="17">
        <f>IF(A256="","",IF(H256="","Add a rating",IF(L256=0,"Add a corrective action",IF(COUNTIFS(Actions!$B$2:$B$501,A256,Actions!$L$2:$L$501,"&lt;&gt;OK")&gt;0,"Fix the action record","OK"))))</f>
        <v/>
      </c>
      <c r="O256" s="17">
        <f>IF(A256="","",IFERROR(INDEX(Inspections!$B$2:$B$201,MATCH(B256,Inspections!$A$2:$A$201,0)),""))</f>
        <v/>
      </c>
      <c r="P256" s="17">
        <f>IF(A256="","",IF(OR('Start here'!$B$5="",O256='Start here'!$B$5),1,0))</f>
        <v/>
      </c>
    </row>
    <row r="257">
      <c r="A257" s="14" t="n"/>
      <c r="B257" s="14" t="n"/>
      <c r="C257" s="16" t="n"/>
      <c r="D257" s="14" t="n"/>
      <c r="E257" s="14" t="n"/>
      <c r="F257" s="14" t="n"/>
      <c r="G257" s="14" t="n"/>
      <c r="H257" s="14" t="n"/>
      <c r="I257" s="14" t="n"/>
      <c r="J257" s="14" t="n"/>
      <c r="K257" s="17">
        <f>IF(A257="","",IF(AND(C257&lt;&gt;"",C257&gt;'Start here'!$B$4),"Not yet logged",IF(L257=0,"No action recorded",IF(COUNTIFS(Actions!$B$2:$B$501,A257,Actions!$J$2:$J$501,"Overdue")&gt;0,"Overdue",IF(COUNTIFS(Actions!$B$2:$B$501,A257,Actions!$J$2:$J$501,"Open")&gt;0,"Open",IF(COUNTIFS(Actions!$B$2:$B$501,A257,Actions!$J$2:$J$501,"Closed, not verified")&gt;0,"Closed, not verified","Closed and verified"))))))</f>
        <v/>
      </c>
      <c r="L257" s="17">
        <f>IF(A257="","",COUNTIF(Actions!$B$2:$B$501,A257))</f>
        <v/>
      </c>
      <c r="M257" s="17">
        <f>IF(A257="","",IF(AND(J257&lt;&gt;"",K257&lt;&gt;"Not yet logged"),"Yes",""))</f>
        <v/>
      </c>
      <c r="N257" s="17">
        <f>IF(A257="","",IF(H257="","Add a rating",IF(L257=0,"Add a corrective action",IF(COUNTIFS(Actions!$B$2:$B$501,A257,Actions!$L$2:$L$501,"&lt;&gt;OK")&gt;0,"Fix the action record","OK"))))</f>
        <v/>
      </c>
      <c r="O257" s="17">
        <f>IF(A257="","",IFERROR(INDEX(Inspections!$B$2:$B$201,MATCH(B257,Inspections!$A$2:$A$201,0)),""))</f>
        <v/>
      </c>
      <c r="P257" s="17">
        <f>IF(A257="","",IF(OR('Start here'!$B$5="",O257='Start here'!$B$5),1,0))</f>
        <v/>
      </c>
    </row>
    <row r="258">
      <c r="A258" s="14" t="n"/>
      <c r="B258" s="14" t="n"/>
      <c r="C258" s="16" t="n"/>
      <c r="D258" s="14" t="n"/>
      <c r="E258" s="14" t="n"/>
      <c r="F258" s="14" t="n"/>
      <c r="G258" s="14" t="n"/>
      <c r="H258" s="14" t="n"/>
      <c r="I258" s="14" t="n"/>
      <c r="J258" s="14" t="n"/>
      <c r="K258" s="17">
        <f>IF(A258="","",IF(AND(C258&lt;&gt;"",C258&gt;'Start here'!$B$4),"Not yet logged",IF(L258=0,"No action recorded",IF(COUNTIFS(Actions!$B$2:$B$501,A258,Actions!$J$2:$J$501,"Overdue")&gt;0,"Overdue",IF(COUNTIFS(Actions!$B$2:$B$501,A258,Actions!$J$2:$J$501,"Open")&gt;0,"Open",IF(COUNTIFS(Actions!$B$2:$B$501,A258,Actions!$J$2:$J$501,"Closed, not verified")&gt;0,"Closed, not verified","Closed and verified"))))))</f>
        <v/>
      </c>
      <c r="L258" s="17">
        <f>IF(A258="","",COUNTIF(Actions!$B$2:$B$501,A258))</f>
        <v/>
      </c>
      <c r="M258" s="17">
        <f>IF(A258="","",IF(AND(J258&lt;&gt;"",K258&lt;&gt;"Not yet logged"),"Yes",""))</f>
        <v/>
      </c>
      <c r="N258" s="17">
        <f>IF(A258="","",IF(H258="","Add a rating",IF(L258=0,"Add a corrective action",IF(COUNTIFS(Actions!$B$2:$B$501,A258,Actions!$L$2:$L$501,"&lt;&gt;OK")&gt;0,"Fix the action record","OK"))))</f>
        <v/>
      </c>
      <c r="O258" s="17">
        <f>IF(A258="","",IFERROR(INDEX(Inspections!$B$2:$B$201,MATCH(B258,Inspections!$A$2:$A$201,0)),""))</f>
        <v/>
      </c>
      <c r="P258" s="17">
        <f>IF(A258="","",IF(OR('Start here'!$B$5="",O258='Start here'!$B$5),1,0))</f>
        <v/>
      </c>
    </row>
    <row r="259">
      <c r="A259" s="14" t="n"/>
      <c r="B259" s="14" t="n"/>
      <c r="C259" s="16" t="n"/>
      <c r="D259" s="14" t="n"/>
      <c r="E259" s="14" t="n"/>
      <c r="F259" s="14" t="n"/>
      <c r="G259" s="14" t="n"/>
      <c r="H259" s="14" t="n"/>
      <c r="I259" s="14" t="n"/>
      <c r="J259" s="14" t="n"/>
      <c r="K259" s="17">
        <f>IF(A259="","",IF(AND(C259&lt;&gt;"",C259&gt;'Start here'!$B$4),"Not yet logged",IF(L259=0,"No action recorded",IF(COUNTIFS(Actions!$B$2:$B$501,A259,Actions!$J$2:$J$501,"Overdue")&gt;0,"Overdue",IF(COUNTIFS(Actions!$B$2:$B$501,A259,Actions!$J$2:$J$501,"Open")&gt;0,"Open",IF(COUNTIFS(Actions!$B$2:$B$501,A259,Actions!$J$2:$J$501,"Closed, not verified")&gt;0,"Closed, not verified","Closed and verified"))))))</f>
        <v/>
      </c>
      <c r="L259" s="17">
        <f>IF(A259="","",COUNTIF(Actions!$B$2:$B$501,A259))</f>
        <v/>
      </c>
      <c r="M259" s="17">
        <f>IF(A259="","",IF(AND(J259&lt;&gt;"",K259&lt;&gt;"Not yet logged"),"Yes",""))</f>
        <v/>
      </c>
      <c r="N259" s="17">
        <f>IF(A259="","",IF(H259="","Add a rating",IF(L259=0,"Add a corrective action",IF(COUNTIFS(Actions!$B$2:$B$501,A259,Actions!$L$2:$L$501,"&lt;&gt;OK")&gt;0,"Fix the action record","OK"))))</f>
        <v/>
      </c>
      <c r="O259" s="17">
        <f>IF(A259="","",IFERROR(INDEX(Inspections!$B$2:$B$201,MATCH(B259,Inspections!$A$2:$A$201,0)),""))</f>
        <v/>
      </c>
      <c r="P259" s="17">
        <f>IF(A259="","",IF(OR('Start here'!$B$5="",O259='Start here'!$B$5),1,0))</f>
        <v/>
      </c>
    </row>
    <row r="260">
      <c r="A260" s="14" t="n"/>
      <c r="B260" s="14" t="n"/>
      <c r="C260" s="16" t="n"/>
      <c r="D260" s="14" t="n"/>
      <c r="E260" s="14" t="n"/>
      <c r="F260" s="14" t="n"/>
      <c r="G260" s="14" t="n"/>
      <c r="H260" s="14" t="n"/>
      <c r="I260" s="14" t="n"/>
      <c r="J260" s="14" t="n"/>
      <c r="K260" s="17">
        <f>IF(A260="","",IF(AND(C260&lt;&gt;"",C260&gt;'Start here'!$B$4),"Not yet logged",IF(L260=0,"No action recorded",IF(COUNTIFS(Actions!$B$2:$B$501,A260,Actions!$J$2:$J$501,"Overdue")&gt;0,"Overdue",IF(COUNTIFS(Actions!$B$2:$B$501,A260,Actions!$J$2:$J$501,"Open")&gt;0,"Open",IF(COUNTIFS(Actions!$B$2:$B$501,A260,Actions!$J$2:$J$501,"Closed, not verified")&gt;0,"Closed, not verified","Closed and verified"))))))</f>
        <v/>
      </c>
      <c r="L260" s="17">
        <f>IF(A260="","",COUNTIF(Actions!$B$2:$B$501,A260))</f>
        <v/>
      </c>
      <c r="M260" s="17">
        <f>IF(A260="","",IF(AND(J260&lt;&gt;"",K260&lt;&gt;"Not yet logged"),"Yes",""))</f>
        <v/>
      </c>
      <c r="N260" s="17">
        <f>IF(A260="","",IF(H260="","Add a rating",IF(L260=0,"Add a corrective action",IF(COUNTIFS(Actions!$B$2:$B$501,A260,Actions!$L$2:$L$501,"&lt;&gt;OK")&gt;0,"Fix the action record","OK"))))</f>
        <v/>
      </c>
      <c r="O260" s="17">
        <f>IF(A260="","",IFERROR(INDEX(Inspections!$B$2:$B$201,MATCH(B260,Inspections!$A$2:$A$201,0)),""))</f>
        <v/>
      </c>
      <c r="P260" s="17">
        <f>IF(A260="","",IF(OR('Start here'!$B$5="",O260='Start here'!$B$5),1,0))</f>
        <v/>
      </c>
    </row>
    <row r="261">
      <c r="A261" s="14" t="n"/>
      <c r="B261" s="14" t="n"/>
      <c r="C261" s="16" t="n"/>
      <c r="D261" s="14" t="n"/>
      <c r="E261" s="14" t="n"/>
      <c r="F261" s="14" t="n"/>
      <c r="G261" s="14" t="n"/>
      <c r="H261" s="14" t="n"/>
      <c r="I261" s="14" t="n"/>
      <c r="J261" s="14" t="n"/>
      <c r="K261" s="17">
        <f>IF(A261="","",IF(AND(C261&lt;&gt;"",C261&gt;'Start here'!$B$4),"Not yet logged",IF(L261=0,"No action recorded",IF(COUNTIFS(Actions!$B$2:$B$501,A261,Actions!$J$2:$J$501,"Overdue")&gt;0,"Overdue",IF(COUNTIFS(Actions!$B$2:$B$501,A261,Actions!$J$2:$J$501,"Open")&gt;0,"Open",IF(COUNTIFS(Actions!$B$2:$B$501,A261,Actions!$J$2:$J$501,"Closed, not verified")&gt;0,"Closed, not verified","Closed and verified"))))))</f>
        <v/>
      </c>
      <c r="L261" s="17">
        <f>IF(A261="","",COUNTIF(Actions!$B$2:$B$501,A261))</f>
        <v/>
      </c>
      <c r="M261" s="17">
        <f>IF(A261="","",IF(AND(J261&lt;&gt;"",K261&lt;&gt;"Not yet logged"),"Yes",""))</f>
        <v/>
      </c>
      <c r="N261" s="17">
        <f>IF(A261="","",IF(H261="","Add a rating",IF(L261=0,"Add a corrective action",IF(COUNTIFS(Actions!$B$2:$B$501,A261,Actions!$L$2:$L$501,"&lt;&gt;OK")&gt;0,"Fix the action record","OK"))))</f>
        <v/>
      </c>
      <c r="O261" s="17">
        <f>IF(A261="","",IFERROR(INDEX(Inspections!$B$2:$B$201,MATCH(B261,Inspections!$A$2:$A$201,0)),""))</f>
        <v/>
      </c>
      <c r="P261" s="17">
        <f>IF(A261="","",IF(OR('Start here'!$B$5="",O261='Start here'!$B$5),1,0))</f>
        <v/>
      </c>
    </row>
    <row r="262">
      <c r="A262" s="14" t="n"/>
      <c r="B262" s="14" t="n"/>
      <c r="C262" s="16" t="n"/>
      <c r="D262" s="14" t="n"/>
      <c r="E262" s="14" t="n"/>
      <c r="F262" s="14" t="n"/>
      <c r="G262" s="14" t="n"/>
      <c r="H262" s="14" t="n"/>
      <c r="I262" s="14" t="n"/>
      <c r="J262" s="14" t="n"/>
      <c r="K262" s="17">
        <f>IF(A262="","",IF(AND(C262&lt;&gt;"",C262&gt;'Start here'!$B$4),"Not yet logged",IF(L262=0,"No action recorded",IF(COUNTIFS(Actions!$B$2:$B$501,A262,Actions!$J$2:$J$501,"Overdue")&gt;0,"Overdue",IF(COUNTIFS(Actions!$B$2:$B$501,A262,Actions!$J$2:$J$501,"Open")&gt;0,"Open",IF(COUNTIFS(Actions!$B$2:$B$501,A262,Actions!$J$2:$J$501,"Closed, not verified")&gt;0,"Closed, not verified","Closed and verified"))))))</f>
        <v/>
      </c>
      <c r="L262" s="17">
        <f>IF(A262="","",COUNTIF(Actions!$B$2:$B$501,A262))</f>
        <v/>
      </c>
      <c r="M262" s="17">
        <f>IF(A262="","",IF(AND(J262&lt;&gt;"",K262&lt;&gt;"Not yet logged"),"Yes",""))</f>
        <v/>
      </c>
      <c r="N262" s="17">
        <f>IF(A262="","",IF(H262="","Add a rating",IF(L262=0,"Add a corrective action",IF(COUNTIFS(Actions!$B$2:$B$501,A262,Actions!$L$2:$L$501,"&lt;&gt;OK")&gt;0,"Fix the action record","OK"))))</f>
        <v/>
      </c>
      <c r="O262" s="17">
        <f>IF(A262="","",IFERROR(INDEX(Inspections!$B$2:$B$201,MATCH(B262,Inspections!$A$2:$A$201,0)),""))</f>
        <v/>
      </c>
      <c r="P262" s="17">
        <f>IF(A262="","",IF(OR('Start here'!$B$5="",O262='Start here'!$B$5),1,0))</f>
        <v/>
      </c>
    </row>
    <row r="263">
      <c r="A263" s="14" t="n"/>
      <c r="B263" s="14" t="n"/>
      <c r="C263" s="16" t="n"/>
      <c r="D263" s="14" t="n"/>
      <c r="E263" s="14" t="n"/>
      <c r="F263" s="14" t="n"/>
      <c r="G263" s="14" t="n"/>
      <c r="H263" s="14" t="n"/>
      <c r="I263" s="14" t="n"/>
      <c r="J263" s="14" t="n"/>
      <c r="K263" s="17">
        <f>IF(A263="","",IF(AND(C263&lt;&gt;"",C263&gt;'Start here'!$B$4),"Not yet logged",IF(L263=0,"No action recorded",IF(COUNTIFS(Actions!$B$2:$B$501,A263,Actions!$J$2:$J$501,"Overdue")&gt;0,"Overdue",IF(COUNTIFS(Actions!$B$2:$B$501,A263,Actions!$J$2:$J$501,"Open")&gt;0,"Open",IF(COUNTIFS(Actions!$B$2:$B$501,A263,Actions!$J$2:$J$501,"Closed, not verified")&gt;0,"Closed, not verified","Closed and verified"))))))</f>
        <v/>
      </c>
      <c r="L263" s="17">
        <f>IF(A263="","",COUNTIF(Actions!$B$2:$B$501,A263))</f>
        <v/>
      </c>
      <c r="M263" s="17">
        <f>IF(A263="","",IF(AND(J263&lt;&gt;"",K263&lt;&gt;"Not yet logged"),"Yes",""))</f>
        <v/>
      </c>
      <c r="N263" s="17">
        <f>IF(A263="","",IF(H263="","Add a rating",IF(L263=0,"Add a corrective action",IF(COUNTIFS(Actions!$B$2:$B$501,A263,Actions!$L$2:$L$501,"&lt;&gt;OK")&gt;0,"Fix the action record","OK"))))</f>
        <v/>
      </c>
      <c r="O263" s="17">
        <f>IF(A263="","",IFERROR(INDEX(Inspections!$B$2:$B$201,MATCH(B263,Inspections!$A$2:$A$201,0)),""))</f>
        <v/>
      </c>
      <c r="P263" s="17">
        <f>IF(A263="","",IF(OR('Start here'!$B$5="",O263='Start here'!$B$5),1,0))</f>
        <v/>
      </c>
    </row>
    <row r="264">
      <c r="A264" s="14" t="n"/>
      <c r="B264" s="14" t="n"/>
      <c r="C264" s="16" t="n"/>
      <c r="D264" s="14" t="n"/>
      <c r="E264" s="14" t="n"/>
      <c r="F264" s="14" t="n"/>
      <c r="G264" s="14" t="n"/>
      <c r="H264" s="14" t="n"/>
      <c r="I264" s="14" t="n"/>
      <c r="J264" s="14" t="n"/>
      <c r="K264" s="17">
        <f>IF(A264="","",IF(AND(C264&lt;&gt;"",C264&gt;'Start here'!$B$4),"Not yet logged",IF(L264=0,"No action recorded",IF(COUNTIFS(Actions!$B$2:$B$501,A264,Actions!$J$2:$J$501,"Overdue")&gt;0,"Overdue",IF(COUNTIFS(Actions!$B$2:$B$501,A264,Actions!$J$2:$J$501,"Open")&gt;0,"Open",IF(COUNTIFS(Actions!$B$2:$B$501,A264,Actions!$J$2:$J$501,"Closed, not verified")&gt;0,"Closed, not verified","Closed and verified"))))))</f>
        <v/>
      </c>
      <c r="L264" s="17">
        <f>IF(A264="","",COUNTIF(Actions!$B$2:$B$501,A264))</f>
        <v/>
      </c>
      <c r="M264" s="17">
        <f>IF(A264="","",IF(AND(J264&lt;&gt;"",K264&lt;&gt;"Not yet logged"),"Yes",""))</f>
        <v/>
      </c>
      <c r="N264" s="17">
        <f>IF(A264="","",IF(H264="","Add a rating",IF(L264=0,"Add a corrective action",IF(COUNTIFS(Actions!$B$2:$B$501,A264,Actions!$L$2:$L$501,"&lt;&gt;OK")&gt;0,"Fix the action record","OK"))))</f>
        <v/>
      </c>
      <c r="O264" s="17">
        <f>IF(A264="","",IFERROR(INDEX(Inspections!$B$2:$B$201,MATCH(B264,Inspections!$A$2:$A$201,0)),""))</f>
        <v/>
      </c>
      <c r="P264" s="17">
        <f>IF(A264="","",IF(OR('Start here'!$B$5="",O264='Start here'!$B$5),1,0))</f>
        <v/>
      </c>
    </row>
    <row r="265">
      <c r="A265" s="14" t="n"/>
      <c r="B265" s="14" t="n"/>
      <c r="C265" s="16" t="n"/>
      <c r="D265" s="14" t="n"/>
      <c r="E265" s="14" t="n"/>
      <c r="F265" s="14" t="n"/>
      <c r="G265" s="14" t="n"/>
      <c r="H265" s="14" t="n"/>
      <c r="I265" s="14" t="n"/>
      <c r="J265" s="14" t="n"/>
      <c r="K265" s="17">
        <f>IF(A265="","",IF(AND(C265&lt;&gt;"",C265&gt;'Start here'!$B$4),"Not yet logged",IF(L265=0,"No action recorded",IF(COUNTIFS(Actions!$B$2:$B$501,A265,Actions!$J$2:$J$501,"Overdue")&gt;0,"Overdue",IF(COUNTIFS(Actions!$B$2:$B$501,A265,Actions!$J$2:$J$501,"Open")&gt;0,"Open",IF(COUNTIFS(Actions!$B$2:$B$501,A265,Actions!$J$2:$J$501,"Closed, not verified")&gt;0,"Closed, not verified","Closed and verified"))))))</f>
        <v/>
      </c>
      <c r="L265" s="17">
        <f>IF(A265="","",COUNTIF(Actions!$B$2:$B$501,A265))</f>
        <v/>
      </c>
      <c r="M265" s="17">
        <f>IF(A265="","",IF(AND(J265&lt;&gt;"",K265&lt;&gt;"Not yet logged"),"Yes",""))</f>
        <v/>
      </c>
      <c r="N265" s="17">
        <f>IF(A265="","",IF(H265="","Add a rating",IF(L265=0,"Add a corrective action",IF(COUNTIFS(Actions!$B$2:$B$501,A265,Actions!$L$2:$L$501,"&lt;&gt;OK")&gt;0,"Fix the action record","OK"))))</f>
        <v/>
      </c>
      <c r="O265" s="17">
        <f>IF(A265="","",IFERROR(INDEX(Inspections!$B$2:$B$201,MATCH(B265,Inspections!$A$2:$A$201,0)),""))</f>
        <v/>
      </c>
      <c r="P265" s="17">
        <f>IF(A265="","",IF(OR('Start here'!$B$5="",O265='Start here'!$B$5),1,0))</f>
        <v/>
      </c>
    </row>
    <row r="266">
      <c r="A266" s="14" t="n"/>
      <c r="B266" s="14" t="n"/>
      <c r="C266" s="16" t="n"/>
      <c r="D266" s="14" t="n"/>
      <c r="E266" s="14" t="n"/>
      <c r="F266" s="14" t="n"/>
      <c r="G266" s="14" t="n"/>
      <c r="H266" s="14" t="n"/>
      <c r="I266" s="14" t="n"/>
      <c r="J266" s="14" t="n"/>
      <c r="K266" s="17">
        <f>IF(A266="","",IF(AND(C266&lt;&gt;"",C266&gt;'Start here'!$B$4),"Not yet logged",IF(L266=0,"No action recorded",IF(COUNTIFS(Actions!$B$2:$B$501,A266,Actions!$J$2:$J$501,"Overdue")&gt;0,"Overdue",IF(COUNTIFS(Actions!$B$2:$B$501,A266,Actions!$J$2:$J$501,"Open")&gt;0,"Open",IF(COUNTIFS(Actions!$B$2:$B$501,A266,Actions!$J$2:$J$501,"Closed, not verified")&gt;0,"Closed, not verified","Closed and verified"))))))</f>
        <v/>
      </c>
      <c r="L266" s="17">
        <f>IF(A266="","",COUNTIF(Actions!$B$2:$B$501,A266))</f>
        <v/>
      </c>
      <c r="M266" s="17">
        <f>IF(A266="","",IF(AND(J266&lt;&gt;"",K266&lt;&gt;"Not yet logged"),"Yes",""))</f>
        <v/>
      </c>
      <c r="N266" s="17">
        <f>IF(A266="","",IF(H266="","Add a rating",IF(L266=0,"Add a corrective action",IF(COUNTIFS(Actions!$B$2:$B$501,A266,Actions!$L$2:$L$501,"&lt;&gt;OK")&gt;0,"Fix the action record","OK"))))</f>
        <v/>
      </c>
      <c r="O266" s="17">
        <f>IF(A266="","",IFERROR(INDEX(Inspections!$B$2:$B$201,MATCH(B266,Inspections!$A$2:$A$201,0)),""))</f>
        <v/>
      </c>
      <c r="P266" s="17">
        <f>IF(A266="","",IF(OR('Start here'!$B$5="",O266='Start here'!$B$5),1,0))</f>
        <v/>
      </c>
    </row>
    <row r="267">
      <c r="A267" s="14" t="n"/>
      <c r="B267" s="14" t="n"/>
      <c r="C267" s="16" t="n"/>
      <c r="D267" s="14" t="n"/>
      <c r="E267" s="14" t="n"/>
      <c r="F267" s="14" t="n"/>
      <c r="G267" s="14" t="n"/>
      <c r="H267" s="14" t="n"/>
      <c r="I267" s="14" t="n"/>
      <c r="J267" s="14" t="n"/>
      <c r="K267" s="17">
        <f>IF(A267="","",IF(AND(C267&lt;&gt;"",C267&gt;'Start here'!$B$4),"Not yet logged",IF(L267=0,"No action recorded",IF(COUNTIFS(Actions!$B$2:$B$501,A267,Actions!$J$2:$J$501,"Overdue")&gt;0,"Overdue",IF(COUNTIFS(Actions!$B$2:$B$501,A267,Actions!$J$2:$J$501,"Open")&gt;0,"Open",IF(COUNTIFS(Actions!$B$2:$B$501,A267,Actions!$J$2:$J$501,"Closed, not verified")&gt;0,"Closed, not verified","Closed and verified"))))))</f>
        <v/>
      </c>
      <c r="L267" s="17">
        <f>IF(A267="","",COUNTIF(Actions!$B$2:$B$501,A267))</f>
        <v/>
      </c>
      <c r="M267" s="17">
        <f>IF(A267="","",IF(AND(J267&lt;&gt;"",K267&lt;&gt;"Not yet logged"),"Yes",""))</f>
        <v/>
      </c>
      <c r="N267" s="17">
        <f>IF(A267="","",IF(H267="","Add a rating",IF(L267=0,"Add a corrective action",IF(COUNTIFS(Actions!$B$2:$B$501,A267,Actions!$L$2:$L$501,"&lt;&gt;OK")&gt;0,"Fix the action record","OK"))))</f>
        <v/>
      </c>
      <c r="O267" s="17">
        <f>IF(A267="","",IFERROR(INDEX(Inspections!$B$2:$B$201,MATCH(B267,Inspections!$A$2:$A$201,0)),""))</f>
        <v/>
      </c>
      <c r="P267" s="17">
        <f>IF(A267="","",IF(OR('Start here'!$B$5="",O267='Start here'!$B$5),1,0))</f>
        <v/>
      </c>
    </row>
    <row r="268">
      <c r="A268" s="14" t="n"/>
      <c r="B268" s="14" t="n"/>
      <c r="C268" s="16" t="n"/>
      <c r="D268" s="14" t="n"/>
      <c r="E268" s="14" t="n"/>
      <c r="F268" s="14" t="n"/>
      <c r="G268" s="14" t="n"/>
      <c r="H268" s="14" t="n"/>
      <c r="I268" s="14" t="n"/>
      <c r="J268" s="14" t="n"/>
      <c r="K268" s="17">
        <f>IF(A268="","",IF(AND(C268&lt;&gt;"",C268&gt;'Start here'!$B$4),"Not yet logged",IF(L268=0,"No action recorded",IF(COUNTIFS(Actions!$B$2:$B$501,A268,Actions!$J$2:$J$501,"Overdue")&gt;0,"Overdue",IF(COUNTIFS(Actions!$B$2:$B$501,A268,Actions!$J$2:$J$501,"Open")&gt;0,"Open",IF(COUNTIFS(Actions!$B$2:$B$501,A268,Actions!$J$2:$J$501,"Closed, not verified")&gt;0,"Closed, not verified","Closed and verified"))))))</f>
        <v/>
      </c>
      <c r="L268" s="17">
        <f>IF(A268="","",COUNTIF(Actions!$B$2:$B$501,A268))</f>
        <v/>
      </c>
      <c r="M268" s="17">
        <f>IF(A268="","",IF(AND(J268&lt;&gt;"",K268&lt;&gt;"Not yet logged"),"Yes",""))</f>
        <v/>
      </c>
      <c r="N268" s="17">
        <f>IF(A268="","",IF(H268="","Add a rating",IF(L268=0,"Add a corrective action",IF(COUNTIFS(Actions!$B$2:$B$501,A268,Actions!$L$2:$L$501,"&lt;&gt;OK")&gt;0,"Fix the action record","OK"))))</f>
        <v/>
      </c>
      <c r="O268" s="17">
        <f>IF(A268="","",IFERROR(INDEX(Inspections!$B$2:$B$201,MATCH(B268,Inspections!$A$2:$A$201,0)),""))</f>
        <v/>
      </c>
      <c r="P268" s="17">
        <f>IF(A268="","",IF(OR('Start here'!$B$5="",O268='Start here'!$B$5),1,0))</f>
        <v/>
      </c>
    </row>
    <row r="269">
      <c r="A269" s="14" t="n"/>
      <c r="B269" s="14" t="n"/>
      <c r="C269" s="16" t="n"/>
      <c r="D269" s="14" t="n"/>
      <c r="E269" s="14" t="n"/>
      <c r="F269" s="14" t="n"/>
      <c r="G269" s="14" t="n"/>
      <c r="H269" s="14" t="n"/>
      <c r="I269" s="14" t="n"/>
      <c r="J269" s="14" t="n"/>
      <c r="K269" s="17">
        <f>IF(A269="","",IF(AND(C269&lt;&gt;"",C269&gt;'Start here'!$B$4),"Not yet logged",IF(L269=0,"No action recorded",IF(COUNTIFS(Actions!$B$2:$B$501,A269,Actions!$J$2:$J$501,"Overdue")&gt;0,"Overdue",IF(COUNTIFS(Actions!$B$2:$B$501,A269,Actions!$J$2:$J$501,"Open")&gt;0,"Open",IF(COUNTIFS(Actions!$B$2:$B$501,A269,Actions!$J$2:$J$501,"Closed, not verified")&gt;0,"Closed, not verified","Closed and verified"))))))</f>
        <v/>
      </c>
      <c r="L269" s="17">
        <f>IF(A269="","",COUNTIF(Actions!$B$2:$B$501,A269))</f>
        <v/>
      </c>
      <c r="M269" s="17">
        <f>IF(A269="","",IF(AND(J269&lt;&gt;"",K269&lt;&gt;"Not yet logged"),"Yes",""))</f>
        <v/>
      </c>
      <c r="N269" s="17">
        <f>IF(A269="","",IF(H269="","Add a rating",IF(L269=0,"Add a corrective action",IF(COUNTIFS(Actions!$B$2:$B$501,A269,Actions!$L$2:$L$501,"&lt;&gt;OK")&gt;0,"Fix the action record","OK"))))</f>
        <v/>
      </c>
      <c r="O269" s="17">
        <f>IF(A269="","",IFERROR(INDEX(Inspections!$B$2:$B$201,MATCH(B269,Inspections!$A$2:$A$201,0)),""))</f>
        <v/>
      </c>
      <c r="P269" s="17">
        <f>IF(A269="","",IF(OR('Start here'!$B$5="",O269='Start here'!$B$5),1,0))</f>
        <v/>
      </c>
    </row>
    <row r="270">
      <c r="A270" s="14" t="n"/>
      <c r="B270" s="14" t="n"/>
      <c r="C270" s="16" t="n"/>
      <c r="D270" s="14" t="n"/>
      <c r="E270" s="14" t="n"/>
      <c r="F270" s="14" t="n"/>
      <c r="G270" s="14" t="n"/>
      <c r="H270" s="14" t="n"/>
      <c r="I270" s="14" t="n"/>
      <c r="J270" s="14" t="n"/>
      <c r="K270" s="17">
        <f>IF(A270="","",IF(AND(C270&lt;&gt;"",C270&gt;'Start here'!$B$4),"Not yet logged",IF(L270=0,"No action recorded",IF(COUNTIFS(Actions!$B$2:$B$501,A270,Actions!$J$2:$J$501,"Overdue")&gt;0,"Overdue",IF(COUNTIFS(Actions!$B$2:$B$501,A270,Actions!$J$2:$J$501,"Open")&gt;0,"Open",IF(COUNTIFS(Actions!$B$2:$B$501,A270,Actions!$J$2:$J$501,"Closed, not verified")&gt;0,"Closed, not verified","Closed and verified"))))))</f>
        <v/>
      </c>
      <c r="L270" s="17">
        <f>IF(A270="","",COUNTIF(Actions!$B$2:$B$501,A270))</f>
        <v/>
      </c>
      <c r="M270" s="17">
        <f>IF(A270="","",IF(AND(J270&lt;&gt;"",K270&lt;&gt;"Not yet logged"),"Yes",""))</f>
        <v/>
      </c>
      <c r="N270" s="17">
        <f>IF(A270="","",IF(H270="","Add a rating",IF(L270=0,"Add a corrective action",IF(COUNTIFS(Actions!$B$2:$B$501,A270,Actions!$L$2:$L$501,"&lt;&gt;OK")&gt;0,"Fix the action record","OK"))))</f>
        <v/>
      </c>
      <c r="O270" s="17">
        <f>IF(A270="","",IFERROR(INDEX(Inspections!$B$2:$B$201,MATCH(B270,Inspections!$A$2:$A$201,0)),""))</f>
        <v/>
      </c>
      <c r="P270" s="17">
        <f>IF(A270="","",IF(OR('Start here'!$B$5="",O270='Start here'!$B$5),1,0))</f>
        <v/>
      </c>
    </row>
    <row r="271">
      <c r="A271" s="14" t="n"/>
      <c r="B271" s="14" t="n"/>
      <c r="C271" s="16" t="n"/>
      <c r="D271" s="14" t="n"/>
      <c r="E271" s="14" t="n"/>
      <c r="F271" s="14" t="n"/>
      <c r="G271" s="14" t="n"/>
      <c r="H271" s="14" t="n"/>
      <c r="I271" s="14" t="n"/>
      <c r="J271" s="14" t="n"/>
      <c r="K271" s="17">
        <f>IF(A271="","",IF(AND(C271&lt;&gt;"",C271&gt;'Start here'!$B$4),"Not yet logged",IF(L271=0,"No action recorded",IF(COUNTIFS(Actions!$B$2:$B$501,A271,Actions!$J$2:$J$501,"Overdue")&gt;0,"Overdue",IF(COUNTIFS(Actions!$B$2:$B$501,A271,Actions!$J$2:$J$501,"Open")&gt;0,"Open",IF(COUNTIFS(Actions!$B$2:$B$501,A271,Actions!$J$2:$J$501,"Closed, not verified")&gt;0,"Closed, not verified","Closed and verified"))))))</f>
        <v/>
      </c>
      <c r="L271" s="17">
        <f>IF(A271="","",COUNTIF(Actions!$B$2:$B$501,A271))</f>
        <v/>
      </c>
      <c r="M271" s="17">
        <f>IF(A271="","",IF(AND(J271&lt;&gt;"",K271&lt;&gt;"Not yet logged"),"Yes",""))</f>
        <v/>
      </c>
      <c r="N271" s="17">
        <f>IF(A271="","",IF(H271="","Add a rating",IF(L271=0,"Add a corrective action",IF(COUNTIFS(Actions!$B$2:$B$501,A271,Actions!$L$2:$L$501,"&lt;&gt;OK")&gt;0,"Fix the action record","OK"))))</f>
        <v/>
      </c>
      <c r="O271" s="17">
        <f>IF(A271="","",IFERROR(INDEX(Inspections!$B$2:$B$201,MATCH(B271,Inspections!$A$2:$A$201,0)),""))</f>
        <v/>
      </c>
      <c r="P271" s="17">
        <f>IF(A271="","",IF(OR('Start here'!$B$5="",O271='Start here'!$B$5),1,0))</f>
        <v/>
      </c>
    </row>
    <row r="272">
      <c r="A272" s="14" t="n"/>
      <c r="B272" s="14" t="n"/>
      <c r="C272" s="16" t="n"/>
      <c r="D272" s="14" t="n"/>
      <c r="E272" s="14" t="n"/>
      <c r="F272" s="14" t="n"/>
      <c r="G272" s="14" t="n"/>
      <c r="H272" s="14" t="n"/>
      <c r="I272" s="14" t="n"/>
      <c r="J272" s="14" t="n"/>
      <c r="K272" s="17">
        <f>IF(A272="","",IF(AND(C272&lt;&gt;"",C272&gt;'Start here'!$B$4),"Not yet logged",IF(L272=0,"No action recorded",IF(COUNTIFS(Actions!$B$2:$B$501,A272,Actions!$J$2:$J$501,"Overdue")&gt;0,"Overdue",IF(COUNTIFS(Actions!$B$2:$B$501,A272,Actions!$J$2:$J$501,"Open")&gt;0,"Open",IF(COUNTIFS(Actions!$B$2:$B$501,A272,Actions!$J$2:$J$501,"Closed, not verified")&gt;0,"Closed, not verified","Closed and verified"))))))</f>
        <v/>
      </c>
      <c r="L272" s="17">
        <f>IF(A272="","",COUNTIF(Actions!$B$2:$B$501,A272))</f>
        <v/>
      </c>
      <c r="M272" s="17">
        <f>IF(A272="","",IF(AND(J272&lt;&gt;"",K272&lt;&gt;"Not yet logged"),"Yes",""))</f>
        <v/>
      </c>
      <c r="N272" s="17">
        <f>IF(A272="","",IF(H272="","Add a rating",IF(L272=0,"Add a corrective action",IF(COUNTIFS(Actions!$B$2:$B$501,A272,Actions!$L$2:$L$501,"&lt;&gt;OK")&gt;0,"Fix the action record","OK"))))</f>
        <v/>
      </c>
      <c r="O272" s="17">
        <f>IF(A272="","",IFERROR(INDEX(Inspections!$B$2:$B$201,MATCH(B272,Inspections!$A$2:$A$201,0)),""))</f>
        <v/>
      </c>
      <c r="P272" s="17">
        <f>IF(A272="","",IF(OR('Start here'!$B$5="",O272='Start here'!$B$5),1,0))</f>
        <v/>
      </c>
    </row>
    <row r="273">
      <c r="A273" s="14" t="n"/>
      <c r="B273" s="14" t="n"/>
      <c r="C273" s="16" t="n"/>
      <c r="D273" s="14" t="n"/>
      <c r="E273" s="14" t="n"/>
      <c r="F273" s="14" t="n"/>
      <c r="G273" s="14" t="n"/>
      <c r="H273" s="14" t="n"/>
      <c r="I273" s="14" t="n"/>
      <c r="J273" s="14" t="n"/>
      <c r="K273" s="17">
        <f>IF(A273="","",IF(AND(C273&lt;&gt;"",C273&gt;'Start here'!$B$4),"Not yet logged",IF(L273=0,"No action recorded",IF(COUNTIFS(Actions!$B$2:$B$501,A273,Actions!$J$2:$J$501,"Overdue")&gt;0,"Overdue",IF(COUNTIFS(Actions!$B$2:$B$501,A273,Actions!$J$2:$J$501,"Open")&gt;0,"Open",IF(COUNTIFS(Actions!$B$2:$B$501,A273,Actions!$J$2:$J$501,"Closed, not verified")&gt;0,"Closed, not verified","Closed and verified"))))))</f>
        <v/>
      </c>
      <c r="L273" s="17">
        <f>IF(A273="","",COUNTIF(Actions!$B$2:$B$501,A273))</f>
        <v/>
      </c>
      <c r="M273" s="17">
        <f>IF(A273="","",IF(AND(J273&lt;&gt;"",K273&lt;&gt;"Not yet logged"),"Yes",""))</f>
        <v/>
      </c>
      <c r="N273" s="17">
        <f>IF(A273="","",IF(H273="","Add a rating",IF(L273=0,"Add a corrective action",IF(COUNTIFS(Actions!$B$2:$B$501,A273,Actions!$L$2:$L$501,"&lt;&gt;OK")&gt;0,"Fix the action record","OK"))))</f>
        <v/>
      </c>
      <c r="O273" s="17">
        <f>IF(A273="","",IFERROR(INDEX(Inspections!$B$2:$B$201,MATCH(B273,Inspections!$A$2:$A$201,0)),""))</f>
        <v/>
      </c>
      <c r="P273" s="17">
        <f>IF(A273="","",IF(OR('Start here'!$B$5="",O273='Start here'!$B$5),1,0))</f>
        <v/>
      </c>
    </row>
    <row r="274">
      <c r="A274" s="14" t="n"/>
      <c r="B274" s="14" t="n"/>
      <c r="C274" s="16" t="n"/>
      <c r="D274" s="14" t="n"/>
      <c r="E274" s="14" t="n"/>
      <c r="F274" s="14" t="n"/>
      <c r="G274" s="14" t="n"/>
      <c r="H274" s="14" t="n"/>
      <c r="I274" s="14" t="n"/>
      <c r="J274" s="14" t="n"/>
      <c r="K274" s="17">
        <f>IF(A274="","",IF(AND(C274&lt;&gt;"",C274&gt;'Start here'!$B$4),"Not yet logged",IF(L274=0,"No action recorded",IF(COUNTIFS(Actions!$B$2:$B$501,A274,Actions!$J$2:$J$501,"Overdue")&gt;0,"Overdue",IF(COUNTIFS(Actions!$B$2:$B$501,A274,Actions!$J$2:$J$501,"Open")&gt;0,"Open",IF(COUNTIFS(Actions!$B$2:$B$501,A274,Actions!$J$2:$J$501,"Closed, not verified")&gt;0,"Closed, not verified","Closed and verified"))))))</f>
        <v/>
      </c>
      <c r="L274" s="17">
        <f>IF(A274="","",COUNTIF(Actions!$B$2:$B$501,A274))</f>
        <v/>
      </c>
      <c r="M274" s="17">
        <f>IF(A274="","",IF(AND(J274&lt;&gt;"",K274&lt;&gt;"Not yet logged"),"Yes",""))</f>
        <v/>
      </c>
      <c r="N274" s="17">
        <f>IF(A274="","",IF(H274="","Add a rating",IF(L274=0,"Add a corrective action",IF(COUNTIFS(Actions!$B$2:$B$501,A274,Actions!$L$2:$L$501,"&lt;&gt;OK")&gt;0,"Fix the action record","OK"))))</f>
        <v/>
      </c>
      <c r="O274" s="17">
        <f>IF(A274="","",IFERROR(INDEX(Inspections!$B$2:$B$201,MATCH(B274,Inspections!$A$2:$A$201,0)),""))</f>
        <v/>
      </c>
      <c r="P274" s="17">
        <f>IF(A274="","",IF(OR('Start here'!$B$5="",O274='Start here'!$B$5),1,0))</f>
        <v/>
      </c>
    </row>
    <row r="275">
      <c r="A275" s="14" t="n"/>
      <c r="B275" s="14" t="n"/>
      <c r="C275" s="16" t="n"/>
      <c r="D275" s="14" t="n"/>
      <c r="E275" s="14" t="n"/>
      <c r="F275" s="14" t="n"/>
      <c r="G275" s="14" t="n"/>
      <c r="H275" s="14" t="n"/>
      <c r="I275" s="14" t="n"/>
      <c r="J275" s="14" t="n"/>
      <c r="K275" s="17">
        <f>IF(A275="","",IF(AND(C275&lt;&gt;"",C275&gt;'Start here'!$B$4),"Not yet logged",IF(L275=0,"No action recorded",IF(COUNTIFS(Actions!$B$2:$B$501,A275,Actions!$J$2:$J$501,"Overdue")&gt;0,"Overdue",IF(COUNTIFS(Actions!$B$2:$B$501,A275,Actions!$J$2:$J$501,"Open")&gt;0,"Open",IF(COUNTIFS(Actions!$B$2:$B$501,A275,Actions!$J$2:$J$501,"Closed, not verified")&gt;0,"Closed, not verified","Closed and verified"))))))</f>
        <v/>
      </c>
      <c r="L275" s="17">
        <f>IF(A275="","",COUNTIF(Actions!$B$2:$B$501,A275))</f>
        <v/>
      </c>
      <c r="M275" s="17">
        <f>IF(A275="","",IF(AND(J275&lt;&gt;"",K275&lt;&gt;"Not yet logged"),"Yes",""))</f>
        <v/>
      </c>
      <c r="N275" s="17">
        <f>IF(A275="","",IF(H275="","Add a rating",IF(L275=0,"Add a corrective action",IF(COUNTIFS(Actions!$B$2:$B$501,A275,Actions!$L$2:$L$501,"&lt;&gt;OK")&gt;0,"Fix the action record","OK"))))</f>
        <v/>
      </c>
      <c r="O275" s="17">
        <f>IF(A275="","",IFERROR(INDEX(Inspections!$B$2:$B$201,MATCH(B275,Inspections!$A$2:$A$201,0)),""))</f>
        <v/>
      </c>
      <c r="P275" s="17">
        <f>IF(A275="","",IF(OR('Start here'!$B$5="",O275='Start here'!$B$5),1,0))</f>
        <v/>
      </c>
    </row>
    <row r="276">
      <c r="A276" s="14" t="n"/>
      <c r="B276" s="14" t="n"/>
      <c r="C276" s="16" t="n"/>
      <c r="D276" s="14" t="n"/>
      <c r="E276" s="14" t="n"/>
      <c r="F276" s="14" t="n"/>
      <c r="G276" s="14" t="n"/>
      <c r="H276" s="14" t="n"/>
      <c r="I276" s="14" t="n"/>
      <c r="J276" s="14" t="n"/>
      <c r="K276" s="17">
        <f>IF(A276="","",IF(AND(C276&lt;&gt;"",C276&gt;'Start here'!$B$4),"Not yet logged",IF(L276=0,"No action recorded",IF(COUNTIFS(Actions!$B$2:$B$501,A276,Actions!$J$2:$J$501,"Overdue")&gt;0,"Overdue",IF(COUNTIFS(Actions!$B$2:$B$501,A276,Actions!$J$2:$J$501,"Open")&gt;0,"Open",IF(COUNTIFS(Actions!$B$2:$B$501,A276,Actions!$J$2:$J$501,"Closed, not verified")&gt;0,"Closed, not verified","Closed and verified"))))))</f>
        <v/>
      </c>
      <c r="L276" s="17">
        <f>IF(A276="","",COUNTIF(Actions!$B$2:$B$501,A276))</f>
        <v/>
      </c>
      <c r="M276" s="17">
        <f>IF(A276="","",IF(AND(J276&lt;&gt;"",K276&lt;&gt;"Not yet logged"),"Yes",""))</f>
        <v/>
      </c>
      <c r="N276" s="17">
        <f>IF(A276="","",IF(H276="","Add a rating",IF(L276=0,"Add a corrective action",IF(COUNTIFS(Actions!$B$2:$B$501,A276,Actions!$L$2:$L$501,"&lt;&gt;OK")&gt;0,"Fix the action record","OK"))))</f>
        <v/>
      </c>
      <c r="O276" s="17">
        <f>IF(A276="","",IFERROR(INDEX(Inspections!$B$2:$B$201,MATCH(B276,Inspections!$A$2:$A$201,0)),""))</f>
        <v/>
      </c>
      <c r="P276" s="17">
        <f>IF(A276="","",IF(OR('Start here'!$B$5="",O276='Start here'!$B$5),1,0))</f>
        <v/>
      </c>
    </row>
    <row r="277">
      <c r="A277" s="14" t="n"/>
      <c r="B277" s="14" t="n"/>
      <c r="C277" s="16" t="n"/>
      <c r="D277" s="14" t="n"/>
      <c r="E277" s="14" t="n"/>
      <c r="F277" s="14" t="n"/>
      <c r="G277" s="14" t="n"/>
      <c r="H277" s="14" t="n"/>
      <c r="I277" s="14" t="n"/>
      <c r="J277" s="14" t="n"/>
      <c r="K277" s="17">
        <f>IF(A277="","",IF(AND(C277&lt;&gt;"",C277&gt;'Start here'!$B$4),"Not yet logged",IF(L277=0,"No action recorded",IF(COUNTIFS(Actions!$B$2:$B$501,A277,Actions!$J$2:$J$501,"Overdue")&gt;0,"Overdue",IF(COUNTIFS(Actions!$B$2:$B$501,A277,Actions!$J$2:$J$501,"Open")&gt;0,"Open",IF(COUNTIFS(Actions!$B$2:$B$501,A277,Actions!$J$2:$J$501,"Closed, not verified")&gt;0,"Closed, not verified","Closed and verified"))))))</f>
        <v/>
      </c>
      <c r="L277" s="17">
        <f>IF(A277="","",COUNTIF(Actions!$B$2:$B$501,A277))</f>
        <v/>
      </c>
      <c r="M277" s="17">
        <f>IF(A277="","",IF(AND(J277&lt;&gt;"",K277&lt;&gt;"Not yet logged"),"Yes",""))</f>
        <v/>
      </c>
      <c r="N277" s="17">
        <f>IF(A277="","",IF(H277="","Add a rating",IF(L277=0,"Add a corrective action",IF(COUNTIFS(Actions!$B$2:$B$501,A277,Actions!$L$2:$L$501,"&lt;&gt;OK")&gt;0,"Fix the action record","OK"))))</f>
        <v/>
      </c>
      <c r="O277" s="17">
        <f>IF(A277="","",IFERROR(INDEX(Inspections!$B$2:$B$201,MATCH(B277,Inspections!$A$2:$A$201,0)),""))</f>
        <v/>
      </c>
      <c r="P277" s="17">
        <f>IF(A277="","",IF(OR('Start here'!$B$5="",O277='Start here'!$B$5),1,0))</f>
        <v/>
      </c>
    </row>
    <row r="278">
      <c r="A278" s="14" t="n"/>
      <c r="B278" s="14" t="n"/>
      <c r="C278" s="16" t="n"/>
      <c r="D278" s="14" t="n"/>
      <c r="E278" s="14" t="n"/>
      <c r="F278" s="14" t="n"/>
      <c r="G278" s="14" t="n"/>
      <c r="H278" s="14" t="n"/>
      <c r="I278" s="14" t="n"/>
      <c r="J278" s="14" t="n"/>
      <c r="K278" s="17">
        <f>IF(A278="","",IF(AND(C278&lt;&gt;"",C278&gt;'Start here'!$B$4),"Not yet logged",IF(L278=0,"No action recorded",IF(COUNTIFS(Actions!$B$2:$B$501,A278,Actions!$J$2:$J$501,"Overdue")&gt;0,"Overdue",IF(COUNTIFS(Actions!$B$2:$B$501,A278,Actions!$J$2:$J$501,"Open")&gt;0,"Open",IF(COUNTIFS(Actions!$B$2:$B$501,A278,Actions!$J$2:$J$501,"Closed, not verified")&gt;0,"Closed, not verified","Closed and verified"))))))</f>
        <v/>
      </c>
      <c r="L278" s="17">
        <f>IF(A278="","",COUNTIF(Actions!$B$2:$B$501,A278))</f>
        <v/>
      </c>
      <c r="M278" s="17">
        <f>IF(A278="","",IF(AND(J278&lt;&gt;"",K278&lt;&gt;"Not yet logged"),"Yes",""))</f>
        <v/>
      </c>
      <c r="N278" s="17">
        <f>IF(A278="","",IF(H278="","Add a rating",IF(L278=0,"Add a corrective action",IF(COUNTIFS(Actions!$B$2:$B$501,A278,Actions!$L$2:$L$501,"&lt;&gt;OK")&gt;0,"Fix the action record","OK"))))</f>
        <v/>
      </c>
      <c r="O278" s="17">
        <f>IF(A278="","",IFERROR(INDEX(Inspections!$B$2:$B$201,MATCH(B278,Inspections!$A$2:$A$201,0)),""))</f>
        <v/>
      </c>
      <c r="P278" s="17">
        <f>IF(A278="","",IF(OR('Start here'!$B$5="",O278='Start here'!$B$5),1,0))</f>
        <v/>
      </c>
    </row>
    <row r="279">
      <c r="A279" s="14" t="n"/>
      <c r="B279" s="14" t="n"/>
      <c r="C279" s="16" t="n"/>
      <c r="D279" s="14" t="n"/>
      <c r="E279" s="14" t="n"/>
      <c r="F279" s="14" t="n"/>
      <c r="G279" s="14" t="n"/>
      <c r="H279" s="14" t="n"/>
      <c r="I279" s="14" t="n"/>
      <c r="J279" s="14" t="n"/>
      <c r="K279" s="17">
        <f>IF(A279="","",IF(AND(C279&lt;&gt;"",C279&gt;'Start here'!$B$4),"Not yet logged",IF(L279=0,"No action recorded",IF(COUNTIFS(Actions!$B$2:$B$501,A279,Actions!$J$2:$J$501,"Overdue")&gt;0,"Overdue",IF(COUNTIFS(Actions!$B$2:$B$501,A279,Actions!$J$2:$J$501,"Open")&gt;0,"Open",IF(COUNTIFS(Actions!$B$2:$B$501,A279,Actions!$J$2:$J$501,"Closed, not verified")&gt;0,"Closed, not verified","Closed and verified"))))))</f>
        <v/>
      </c>
      <c r="L279" s="17">
        <f>IF(A279="","",COUNTIF(Actions!$B$2:$B$501,A279))</f>
        <v/>
      </c>
      <c r="M279" s="17">
        <f>IF(A279="","",IF(AND(J279&lt;&gt;"",K279&lt;&gt;"Not yet logged"),"Yes",""))</f>
        <v/>
      </c>
      <c r="N279" s="17">
        <f>IF(A279="","",IF(H279="","Add a rating",IF(L279=0,"Add a corrective action",IF(COUNTIFS(Actions!$B$2:$B$501,A279,Actions!$L$2:$L$501,"&lt;&gt;OK")&gt;0,"Fix the action record","OK"))))</f>
        <v/>
      </c>
      <c r="O279" s="17">
        <f>IF(A279="","",IFERROR(INDEX(Inspections!$B$2:$B$201,MATCH(B279,Inspections!$A$2:$A$201,0)),""))</f>
        <v/>
      </c>
      <c r="P279" s="17">
        <f>IF(A279="","",IF(OR('Start here'!$B$5="",O279='Start here'!$B$5),1,0))</f>
        <v/>
      </c>
    </row>
    <row r="280">
      <c r="A280" s="14" t="n"/>
      <c r="B280" s="14" t="n"/>
      <c r="C280" s="16" t="n"/>
      <c r="D280" s="14" t="n"/>
      <c r="E280" s="14" t="n"/>
      <c r="F280" s="14" t="n"/>
      <c r="G280" s="14" t="n"/>
      <c r="H280" s="14" t="n"/>
      <c r="I280" s="14" t="n"/>
      <c r="J280" s="14" t="n"/>
      <c r="K280" s="17">
        <f>IF(A280="","",IF(AND(C280&lt;&gt;"",C280&gt;'Start here'!$B$4),"Not yet logged",IF(L280=0,"No action recorded",IF(COUNTIFS(Actions!$B$2:$B$501,A280,Actions!$J$2:$J$501,"Overdue")&gt;0,"Overdue",IF(COUNTIFS(Actions!$B$2:$B$501,A280,Actions!$J$2:$J$501,"Open")&gt;0,"Open",IF(COUNTIFS(Actions!$B$2:$B$501,A280,Actions!$J$2:$J$501,"Closed, not verified")&gt;0,"Closed, not verified","Closed and verified"))))))</f>
        <v/>
      </c>
      <c r="L280" s="17">
        <f>IF(A280="","",COUNTIF(Actions!$B$2:$B$501,A280))</f>
        <v/>
      </c>
      <c r="M280" s="17">
        <f>IF(A280="","",IF(AND(J280&lt;&gt;"",K280&lt;&gt;"Not yet logged"),"Yes",""))</f>
        <v/>
      </c>
      <c r="N280" s="17">
        <f>IF(A280="","",IF(H280="","Add a rating",IF(L280=0,"Add a corrective action",IF(COUNTIFS(Actions!$B$2:$B$501,A280,Actions!$L$2:$L$501,"&lt;&gt;OK")&gt;0,"Fix the action record","OK"))))</f>
        <v/>
      </c>
      <c r="O280" s="17">
        <f>IF(A280="","",IFERROR(INDEX(Inspections!$B$2:$B$201,MATCH(B280,Inspections!$A$2:$A$201,0)),""))</f>
        <v/>
      </c>
      <c r="P280" s="17">
        <f>IF(A280="","",IF(OR('Start here'!$B$5="",O280='Start here'!$B$5),1,0))</f>
        <v/>
      </c>
    </row>
    <row r="281">
      <c r="A281" s="14" t="n"/>
      <c r="B281" s="14" t="n"/>
      <c r="C281" s="16" t="n"/>
      <c r="D281" s="14" t="n"/>
      <c r="E281" s="14" t="n"/>
      <c r="F281" s="14" t="n"/>
      <c r="G281" s="14" t="n"/>
      <c r="H281" s="14" t="n"/>
      <c r="I281" s="14" t="n"/>
      <c r="J281" s="14" t="n"/>
      <c r="K281" s="17">
        <f>IF(A281="","",IF(AND(C281&lt;&gt;"",C281&gt;'Start here'!$B$4),"Not yet logged",IF(L281=0,"No action recorded",IF(COUNTIFS(Actions!$B$2:$B$501,A281,Actions!$J$2:$J$501,"Overdue")&gt;0,"Overdue",IF(COUNTIFS(Actions!$B$2:$B$501,A281,Actions!$J$2:$J$501,"Open")&gt;0,"Open",IF(COUNTIFS(Actions!$B$2:$B$501,A281,Actions!$J$2:$J$501,"Closed, not verified")&gt;0,"Closed, not verified","Closed and verified"))))))</f>
        <v/>
      </c>
      <c r="L281" s="17">
        <f>IF(A281="","",COUNTIF(Actions!$B$2:$B$501,A281))</f>
        <v/>
      </c>
      <c r="M281" s="17">
        <f>IF(A281="","",IF(AND(J281&lt;&gt;"",K281&lt;&gt;"Not yet logged"),"Yes",""))</f>
        <v/>
      </c>
      <c r="N281" s="17">
        <f>IF(A281="","",IF(H281="","Add a rating",IF(L281=0,"Add a corrective action",IF(COUNTIFS(Actions!$B$2:$B$501,A281,Actions!$L$2:$L$501,"&lt;&gt;OK")&gt;0,"Fix the action record","OK"))))</f>
        <v/>
      </c>
      <c r="O281" s="17">
        <f>IF(A281="","",IFERROR(INDEX(Inspections!$B$2:$B$201,MATCH(B281,Inspections!$A$2:$A$201,0)),""))</f>
        <v/>
      </c>
      <c r="P281" s="17">
        <f>IF(A281="","",IF(OR('Start here'!$B$5="",O281='Start here'!$B$5),1,0))</f>
        <v/>
      </c>
    </row>
    <row r="282">
      <c r="A282" s="14" t="n"/>
      <c r="B282" s="14" t="n"/>
      <c r="C282" s="16" t="n"/>
      <c r="D282" s="14" t="n"/>
      <c r="E282" s="14" t="n"/>
      <c r="F282" s="14" t="n"/>
      <c r="G282" s="14" t="n"/>
      <c r="H282" s="14" t="n"/>
      <c r="I282" s="14" t="n"/>
      <c r="J282" s="14" t="n"/>
      <c r="K282" s="17">
        <f>IF(A282="","",IF(AND(C282&lt;&gt;"",C282&gt;'Start here'!$B$4),"Not yet logged",IF(L282=0,"No action recorded",IF(COUNTIFS(Actions!$B$2:$B$501,A282,Actions!$J$2:$J$501,"Overdue")&gt;0,"Overdue",IF(COUNTIFS(Actions!$B$2:$B$501,A282,Actions!$J$2:$J$501,"Open")&gt;0,"Open",IF(COUNTIFS(Actions!$B$2:$B$501,A282,Actions!$J$2:$J$501,"Closed, not verified")&gt;0,"Closed, not verified","Closed and verified"))))))</f>
        <v/>
      </c>
      <c r="L282" s="17">
        <f>IF(A282="","",COUNTIF(Actions!$B$2:$B$501,A282))</f>
        <v/>
      </c>
      <c r="M282" s="17">
        <f>IF(A282="","",IF(AND(J282&lt;&gt;"",K282&lt;&gt;"Not yet logged"),"Yes",""))</f>
        <v/>
      </c>
      <c r="N282" s="17">
        <f>IF(A282="","",IF(H282="","Add a rating",IF(L282=0,"Add a corrective action",IF(COUNTIFS(Actions!$B$2:$B$501,A282,Actions!$L$2:$L$501,"&lt;&gt;OK")&gt;0,"Fix the action record","OK"))))</f>
        <v/>
      </c>
      <c r="O282" s="17">
        <f>IF(A282="","",IFERROR(INDEX(Inspections!$B$2:$B$201,MATCH(B282,Inspections!$A$2:$A$201,0)),""))</f>
        <v/>
      </c>
      <c r="P282" s="17">
        <f>IF(A282="","",IF(OR('Start here'!$B$5="",O282='Start here'!$B$5),1,0))</f>
        <v/>
      </c>
    </row>
    <row r="283">
      <c r="A283" s="14" t="n"/>
      <c r="B283" s="14" t="n"/>
      <c r="C283" s="16" t="n"/>
      <c r="D283" s="14" t="n"/>
      <c r="E283" s="14" t="n"/>
      <c r="F283" s="14" t="n"/>
      <c r="G283" s="14" t="n"/>
      <c r="H283" s="14" t="n"/>
      <c r="I283" s="14" t="n"/>
      <c r="J283" s="14" t="n"/>
      <c r="K283" s="17">
        <f>IF(A283="","",IF(AND(C283&lt;&gt;"",C283&gt;'Start here'!$B$4),"Not yet logged",IF(L283=0,"No action recorded",IF(COUNTIFS(Actions!$B$2:$B$501,A283,Actions!$J$2:$J$501,"Overdue")&gt;0,"Overdue",IF(COUNTIFS(Actions!$B$2:$B$501,A283,Actions!$J$2:$J$501,"Open")&gt;0,"Open",IF(COUNTIFS(Actions!$B$2:$B$501,A283,Actions!$J$2:$J$501,"Closed, not verified")&gt;0,"Closed, not verified","Closed and verified"))))))</f>
        <v/>
      </c>
      <c r="L283" s="17">
        <f>IF(A283="","",COUNTIF(Actions!$B$2:$B$501,A283))</f>
        <v/>
      </c>
      <c r="M283" s="17">
        <f>IF(A283="","",IF(AND(J283&lt;&gt;"",K283&lt;&gt;"Not yet logged"),"Yes",""))</f>
        <v/>
      </c>
      <c r="N283" s="17">
        <f>IF(A283="","",IF(H283="","Add a rating",IF(L283=0,"Add a corrective action",IF(COUNTIFS(Actions!$B$2:$B$501,A283,Actions!$L$2:$L$501,"&lt;&gt;OK")&gt;0,"Fix the action record","OK"))))</f>
        <v/>
      </c>
      <c r="O283" s="17">
        <f>IF(A283="","",IFERROR(INDEX(Inspections!$B$2:$B$201,MATCH(B283,Inspections!$A$2:$A$201,0)),""))</f>
        <v/>
      </c>
      <c r="P283" s="17">
        <f>IF(A283="","",IF(OR('Start here'!$B$5="",O283='Start here'!$B$5),1,0))</f>
        <v/>
      </c>
    </row>
    <row r="284">
      <c r="A284" s="14" t="n"/>
      <c r="B284" s="14" t="n"/>
      <c r="C284" s="16" t="n"/>
      <c r="D284" s="14" t="n"/>
      <c r="E284" s="14" t="n"/>
      <c r="F284" s="14" t="n"/>
      <c r="G284" s="14" t="n"/>
      <c r="H284" s="14" t="n"/>
      <c r="I284" s="14" t="n"/>
      <c r="J284" s="14" t="n"/>
      <c r="K284" s="17">
        <f>IF(A284="","",IF(AND(C284&lt;&gt;"",C284&gt;'Start here'!$B$4),"Not yet logged",IF(L284=0,"No action recorded",IF(COUNTIFS(Actions!$B$2:$B$501,A284,Actions!$J$2:$J$501,"Overdue")&gt;0,"Overdue",IF(COUNTIFS(Actions!$B$2:$B$501,A284,Actions!$J$2:$J$501,"Open")&gt;0,"Open",IF(COUNTIFS(Actions!$B$2:$B$501,A284,Actions!$J$2:$J$501,"Closed, not verified")&gt;0,"Closed, not verified","Closed and verified"))))))</f>
        <v/>
      </c>
      <c r="L284" s="17">
        <f>IF(A284="","",COUNTIF(Actions!$B$2:$B$501,A284))</f>
        <v/>
      </c>
      <c r="M284" s="17">
        <f>IF(A284="","",IF(AND(J284&lt;&gt;"",K284&lt;&gt;"Not yet logged"),"Yes",""))</f>
        <v/>
      </c>
      <c r="N284" s="17">
        <f>IF(A284="","",IF(H284="","Add a rating",IF(L284=0,"Add a corrective action",IF(COUNTIFS(Actions!$B$2:$B$501,A284,Actions!$L$2:$L$501,"&lt;&gt;OK")&gt;0,"Fix the action record","OK"))))</f>
        <v/>
      </c>
      <c r="O284" s="17">
        <f>IF(A284="","",IFERROR(INDEX(Inspections!$B$2:$B$201,MATCH(B284,Inspections!$A$2:$A$201,0)),""))</f>
        <v/>
      </c>
      <c r="P284" s="17">
        <f>IF(A284="","",IF(OR('Start here'!$B$5="",O284='Start here'!$B$5),1,0))</f>
        <v/>
      </c>
    </row>
    <row r="285">
      <c r="A285" s="14" t="n"/>
      <c r="B285" s="14" t="n"/>
      <c r="C285" s="16" t="n"/>
      <c r="D285" s="14" t="n"/>
      <c r="E285" s="14" t="n"/>
      <c r="F285" s="14" t="n"/>
      <c r="G285" s="14" t="n"/>
      <c r="H285" s="14" t="n"/>
      <c r="I285" s="14" t="n"/>
      <c r="J285" s="14" t="n"/>
      <c r="K285" s="17">
        <f>IF(A285="","",IF(AND(C285&lt;&gt;"",C285&gt;'Start here'!$B$4),"Not yet logged",IF(L285=0,"No action recorded",IF(COUNTIFS(Actions!$B$2:$B$501,A285,Actions!$J$2:$J$501,"Overdue")&gt;0,"Overdue",IF(COUNTIFS(Actions!$B$2:$B$501,A285,Actions!$J$2:$J$501,"Open")&gt;0,"Open",IF(COUNTIFS(Actions!$B$2:$B$501,A285,Actions!$J$2:$J$501,"Closed, not verified")&gt;0,"Closed, not verified","Closed and verified"))))))</f>
        <v/>
      </c>
      <c r="L285" s="17">
        <f>IF(A285="","",COUNTIF(Actions!$B$2:$B$501,A285))</f>
        <v/>
      </c>
      <c r="M285" s="17">
        <f>IF(A285="","",IF(AND(J285&lt;&gt;"",K285&lt;&gt;"Not yet logged"),"Yes",""))</f>
        <v/>
      </c>
      <c r="N285" s="17">
        <f>IF(A285="","",IF(H285="","Add a rating",IF(L285=0,"Add a corrective action",IF(COUNTIFS(Actions!$B$2:$B$501,A285,Actions!$L$2:$L$501,"&lt;&gt;OK")&gt;0,"Fix the action record","OK"))))</f>
        <v/>
      </c>
      <c r="O285" s="17">
        <f>IF(A285="","",IFERROR(INDEX(Inspections!$B$2:$B$201,MATCH(B285,Inspections!$A$2:$A$201,0)),""))</f>
        <v/>
      </c>
      <c r="P285" s="17">
        <f>IF(A285="","",IF(OR('Start here'!$B$5="",O285='Start here'!$B$5),1,0))</f>
        <v/>
      </c>
    </row>
    <row r="286">
      <c r="A286" s="14" t="n"/>
      <c r="B286" s="14" t="n"/>
      <c r="C286" s="16" t="n"/>
      <c r="D286" s="14" t="n"/>
      <c r="E286" s="14" t="n"/>
      <c r="F286" s="14" t="n"/>
      <c r="G286" s="14" t="n"/>
      <c r="H286" s="14" t="n"/>
      <c r="I286" s="14" t="n"/>
      <c r="J286" s="14" t="n"/>
      <c r="K286" s="17">
        <f>IF(A286="","",IF(AND(C286&lt;&gt;"",C286&gt;'Start here'!$B$4),"Not yet logged",IF(L286=0,"No action recorded",IF(COUNTIFS(Actions!$B$2:$B$501,A286,Actions!$J$2:$J$501,"Overdue")&gt;0,"Overdue",IF(COUNTIFS(Actions!$B$2:$B$501,A286,Actions!$J$2:$J$501,"Open")&gt;0,"Open",IF(COUNTIFS(Actions!$B$2:$B$501,A286,Actions!$J$2:$J$501,"Closed, not verified")&gt;0,"Closed, not verified","Closed and verified"))))))</f>
        <v/>
      </c>
      <c r="L286" s="17">
        <f>IF(A286="","",COUNTIF(Actions!$B$2:$B$501,A286))</f>
        <v/>
      </c>
      <c r="M286" s="17">
        <f>IF(A286="","",IF(AND(J286&lt;&gt;"",K286&lt;&gt;"Not yet logged"),"Yes",""))</f>
        <v/>
      </c>
      <c r="N286" s="17">
        <f>IF(A286="","",IF(H286="","Add a rating",IF(L286=0,"Add a corrective action",IF(COUNTIFS(Actions!$B$2:$B$501,A286,Actions!$L$2:$L$501,"&lt;&gt;OK")&gt;0,"Fix the action record","OK"))))</f>
        <v/>
      </c>
      <c r="O286" s="17">
        <f>IF(A286="","",IFERROR(INDEX(Inspections!$B$2:$B$201,MATCH(B286,Inspections!$A$2:$A$201,0)),""))</f>
        <v/>
      </c>
      <c r="P286" s="17">
        <f>IF(A286="","",IF(OR('Start here'!$B$5="",O286='Start here'!$B$5),1,0))</f>
        <v/>
      </c>
    </row>
    <row r="287">
      <c r="A287" s="14" t="n"/>
      <c r="B287" s="14" t="n"/>
      <c r="C287" s="16" t="n"/>
      <c r="D287" s="14" t="n"/>
      <c r="E287" s="14" t="n"/>
      <c r="F287" s="14" t="n"/>
      <c r="G287" s="14" t="n"/>
      <c r="H287" s="14" t="n"/>
      <c r="I287" s="14" t="n"/>
      <c r="J287" s="14" t="n"/>
      <c r="K287" s="17">
        <f>IF(A287="","",IF(AND(C287&lt;&gt;"",C287&gt;'Start here'!$B$4),"Not yet logged",IF(L287=0,"No action recorded",IF(COUNTIFS(Actions!$B$2:$B$501,A287,Actions!$J$2:$J$501,"Overdue")&gt;0,"Overdue",IF(COUNTIFS(Actions!$B$2:$B$501,A287,Actions!$J$2:$J$501,"Open")&gt;0,"Open",IF(COUNTIFS(Actions!$B$2:$B$501,A287,Actions!$J$2:$J$501,"Closed, not verified")&gt;0,"Closed, not verified","Closed and verified"))))))</f>
        <v/>
      </c>
      <c r="L287" s="17">
        <f>IF(A287="","",COUNTIF(Actions!$B$2:$B$501,A287))</f>
        <v/>
      </c>
      <c r="M287" s="17">
        <f>IF(A287="","",IF(AND(J287&lt;&gt;"",K287&lt;&gt;"Not yet logged"),"Yes",""))</f>
        <v/>
      </c>
      <c r="N287" s="17">
        <f>IF(A287="","",IF(H287="","Add a rating",IF(L287=0,"Add a corrective action",IF(COUNTIFS(Actions!$B$2:$B$501,A287,Actions!$L$2:$L$501,"&lt;&gt;OK")&gt;0,"Fix the action record","OK"))))</f>
        <v/>
      </c>
      <c r="O287" s="17">
        <f>IF(A287="","",IFERROR(INDEX(Inspections!$B$2:$B$201,MATCH(B287,Inspections!$A$2:$A$201,0)),""))</f>
        <v/>
      </c>
      <c r="P287" s="17">
        <f>IF(A287="","",IF(OR('Start here'!$B$5="",O287='Start here'!$B$5),1,0))</f>
        <v/>
      </c>
    </row>
    <row r="288">
      <c r="A288" s="14" t="n"/>
      <c r="B288" s="14" t="n"/>
      <c r="C288" s="16" t="n"/>
      <c r="D288" s="14" t="n"/>
      <c r="E288" s="14" t="n"/>
      <c r="F288" s="14" t="n"/>
      <c r="G288" s="14" t="n"/>
      <c r="H288" s="14" t="n"/>
      <c r="I288" s="14" t="n"/>
      <c r="J288" s="14" t="n"/>
      <c r="K288" s="17">
        <f>IF(A288="","",IF(AND(C288&lt;&gt;"",C288&gt;'Start here'!$B$4),"Not yet logged",IF(L288=0,"No action recorded",IF(COUNTIFS(Actions!$B$2:$B$501,A288,Actions!$J$2:$J$501,"Overdue")&gt;0,"Overdue",IF(COUNTIFS(Actions!$B$2:$B$501,A288,Actions!$J$2:$J$501,"Open")&gt;0,"Open",IF(COUNTIFS(Actions!$B$2:$B$501,A288,Actions!$J$2:$J$501,"Closed, not verified")&gt;0,"Closed, not verified","Closed and verified"))))))</f>
        <v/>
      </c>
      <c r="L288" s="17">
        <f>IF(A288="","",COUNTIF(Actions!$B$2:$B$501,A288))</f>
        <v/>
      </c>
      <c r="M288" s="17">
        <f>IF(A288="","",IF(AND(J288&lt;&gt;"",K288&lt;&gt;"Not yet logged"),"Yes",""))</f>
        <v/>
      </c>
      <c r="N288" s="17">
        <f>IF(A288="","",IF(H288="","Add a rating",IF(L288=0,"Add a corrective action",IF(COUNTIFS(Actions!$B$2:$B$501,A288,Actions!$L$2:$L$501,"&lt;&gt;OK")&gt;0,"Fix the action record","OK"))))</f>
        <v/>
      </c>
      <c r="O288" s="17">
        <f>IF(A288="","",IFERROR(INDEX(Inspections!$B$2:$B$201,MATCH(B288,Inspections!$A$2:$A$201,0)),""))</f>
        <v/>
      </c>
      <c r="P288" s="17">
        <f>IF(A288="","",IF(OR('Start here'!$B$5="",O288='Start here'!$B$5),1,0))</f>
        <v/>
      </c>
    </row>
    <row r="289">
      <c r="A289" s="14" t="n"/>
      <c r="B289" s="14" t="n"/>
      <c r="C289" s="16" t="n"/>
      <c r="D289" s="14" t="n"/>
      <c r="E289" s="14" t="n"/>
      <c r="F289" s="14" t="n"/>
      <c r="G289" s="14" t="n"/>
      <c r="H289" s="14" t="n"/>
      <c r="I289" s="14" t="n"/>
      <c r="J289" s="14" t="n"/>
      <c r="K289" s="17">
        <f>IF(A289="","",IF(AND(C289&lt;&gt;"",C289&gt;'Start here'!$B$4),"Not yet logged",IF(L289=0,"No action recorded",IF(COUNTIFS(Actions!$B$2:$B$501,A289,Actions!$J$2:$J$501,"Overdue")&gt;0,"Overdue",IF(COUNTIFS(Actions!$B$2:$B$501,A289,Actions!$J$2:$J$501,"Open")&gt;0,"Open",IF(COUNTIFS(Actions!$B$2:$B$501,A289,Actions!$J$2:$J$501,"Closed, not verified")&gt;0,"Closed, not verified","Closed and verified"))))))</f>
        <v/>
      </c>
      <c r="L289" s="17">
        <f>IF(A289="","",COUNTIF(Actions!$B$2:$B$501,A289))</f>
        <v/>
      </c>
      <c r="M289" s="17">
        <f>IF(A289="","",IF(AND(J289&lt;&gt;"",K289&lt;&gt;"Not yet logged"),"Yes",""))</f>
        <v/>
      </c>
      <c r="N289" s="17">
        <f>IF(A289="","",IF(H289="","Add a rating",IF(L289=0,"Add a corrective action",IF(COUNTIFS(Actions!$B$2:$B$501,A289,Actions!$L$2:$L$501,"&lt;&gt;OK")&gt;0,"Fix the action record","OK"))))</f>
        <v/>
      </c>
      <c r="O289" s="17">
        <f>IF(A289="","",IFERROR(INDEX(Inspections!$B$2:$B$201,MATCH(B289,Inspections!$A$2:$A$201,0)),""))</f>
        <v/>
      </c>
      <c r="P289" s="17">
        <f>IF(A289="","",IF(OR('Start here'!$B$5="",O289='Start here'!$B$5),1,0))</f>
        <v/>
      </c>
    </row>
    <row r="290">
      <c r="A290" s="14" t="n"/>
      <c r="B290" s="14" t="n"/>
      <c r="C290" s="16" t="n"/>
      <c r="D290" s="14" t="n"/>
      <c r="E290" s="14" t="n"/>
      <c r="F290" s="14" t="n"/>
      <c r="G290" s="14" t="n"/>
      <c r="H290" s="14" t="n"/>
      <c r="I290" s="14" t="n"/>
      <c r="J290" s="14" t="n"/>
      <c r="K290" s="17">
        <f>IF(A290="","",IF(AND(C290&lt;&gt;"",C290&gt;'Start here'!$B$4),"Not yet logged",IF(L290=0,"No action recorded",IF(COUNTIFS(Actions!$B$2:$B$501,A290,Actions!$J$2:$J$501,"Overdue")&gt;0,"Overdue",IF(COUNTIFS(Actions!$B$2:$B$501,A290,Actions!$J$2:$J$501,"Open")&gt;0,"Open",IF(COUNTIFS(Actions!$B$2:$B$501,A290,Actions!$J$2:$J$501,"Closed, not verified")&gt;0,"Closed, not verified","Closed and verified"))))))</f>
        <v/>
      </c>
      <c r="L290" s="17">
        <f>IF(A290="","",COUNTIF(Actions!$B$2:$B$501,A290))</f>
        <v/>
      </c>
      <c r="M290" s="17">
        <f>IF(A290="","",IF(AND(J290&lt;&gt;"",K290&lt;&gt;"Not yet logged"),"Yes",""))</f>
        <v/>
      </c>
      <c r="N290" s="17">
        <f>IF(A290="","",IF(H290="","Add a rating",IF(L290=0,"Add a corrective action",IF(COUNTIFS(Actions!$B$2:$B$501,A290,Actions!$L$2:$L$501,"&lt;&gt;OK")&gt;0,"Fix the action record","OK"))))</f>
        <v/>
      </c>
      <c r="O290" s="17">
        <f>IF(A290="","",IFERROR(INDEX(Inspections!$B$2:$B$201,MATCH(B290,Inspections!$A$2:$A$201,0)),""))</f>
        <v/>
      </c>
      <c r="P290" s="17">
        <f>IF(A290="","",IF(OR('Start here'!$B$5="",O290='Start here'!$B$5),1,0))</f>
        <v/>
      </c>
    </row>
    <row r="291">
      <c r="A291" s="14" t="n"/>
      <c r="B291" s="14" t="n"/>
      <c r="C291" s="16" t="n"/>
      <c r="D291" s="14" t="n"/>
      <c r="E291" s="14" t="n"/>
      <c r="F291" s="14" t="n"/>
      <c r="G291" s="14" t="n"/>
      <c r="H291" s="14" t="n"/>
      <c r="I291" s="14" t="n"/>
      <c r="J291" s="14" t="n"/>
      <c r="K291" s="17">
        <f>IF(A291="","",IF(AND(C291&lt;&gt;"",C291&gt;'Start here'!$B$4),"Not yet logged",IF(L291=0,"No action recorded",IF(COUNTIFS(Actions!$B$2:$B$501,A291,Actions!$J$2:$J$501,"Overdue")&gt;0,"Overdue",IF(COUNTIFS(Actions!$B$2:$B$501,A291,Actions!$J$2:$J$501,"Open")&gt;0,"Open",IF(COUNTIFS(Actions!$B$2:$B$501,A291,Actions!$J$2:$J$501,"Closed, not verified")&gt;0,"Closed, not verified","Closed and verified"))))))</f>
        <v/>
      </c>
      <c r="L291" s="17">
        <f>IF(A291="","",COUNTIF(Actions!$B$2:$B$501,A291))</f>
        <v/>
      </c>
      <c r="M291" s="17">
        <f>IF(A291="","",IF(AND(J291&lt;&gt;"",K291&lt;&gt;"Not yet logged"),"Yes",""))</f>
        <v/>
      </c>
      <c r="N291" s="17">
        <f>IF(A291="","",IF(H291="","Add a rating",IF(L291=0,"Add a corrective action",IF(COUNTIFS(Actions!$B$2:$B$501,A291,Actions!$L$2:$L$501,"&lt;&gt;OK")&gt;0,"Fix the action record","OK"))))</f>
        <v/>
      </c>
      <c r="O291" s="17">
        <f>IF(A291="","",IFERROR(INDEX(Inspections!$B$2:$B$201,MATCH(B291,Inspections!$A$2:$A$201,0)),""))</f>
        <v/>
      </c>
      <c r="P291" s="17">
        <f>IF(A291="","",IF(OR('Start here'!$B$5="",O291='Start here'!$B$5),1,0))</f>
        <v/>
      </c>
    </row>
    <row r="292">
      <c r="A292" s="14" t="n"/>
      <c r="B292" s="14" t="n"/>
      <c r="C292" s="16" t="n"/>
      <c r="D292" s="14" t="n"/>
      <c r="E292" s="14" t="n"/>
      <c r="F292" s="14" t="n"/>
      <c r="G292" s="14" t="n"/>
      <c r="H292" s="14" t="n"/>
      <c r="I292" s="14" t="n"/>
      <c r="J292" s="14" t="n"/>
      <c r="K292" s="17">
        <f>IF(A292="","",IF(AND(C292&lt;&gt;"",C292&gt;'Start here'!$B$4),"Not yet logged",IF(L292=0,"No action recorded",IF(COUNTIFS(Actions!$B$2:$B$501,A292,Actions!$J$2:$J$501,"Overdue")&gt;0,"Overdue",IF(COUNTIFS(Actions!$B$2:$B$501,A292,Actions!$J$2:$J$501,"Open")&gt;0,"Open",IF(COUNTIFS(Actions!$B$2:$B$501,A292,Actions!$J$2:$J$501,"Closed, not verified")&gt;0,"Closed, not verified","Closed and verified"))))))</f>
        <v/>
      </c>
      <c r="L292" s="17">
        <f>IF(A292="","",COUNTIF(Actions!$B$2:$B$501,A292))</f>
        <v/>
      </c>
      <c r="M292" s="17">
        <f>IF(A292="","",IF(AND(J292&lt;&gt;"",K292&lt;&gt;"Not yet logged"),"Yes",""))</f>
        <v/>
      </c>
      <c r="N292" s="17">
        <f>IF(A292="","",IF(H292="","Add a rating",IF(L292=0,"Add a corrective action",IF(COUNTIFS(Actions!$B$2:$B$501,A292,Actions!$L$2:$L$501,"&lt;&gt;OK")&gt;0,"Fix the action record","OK"))))</f>
        <v/>
      </c>
      <c r="O292" s="17">
        <f>IF(A292="","",IFERROR(INDEX(Inspections!$B$2:$B$201,MATCH(B292,Inspections!$A$2:$A$201,0)),""))</f>
        <v/>
      </c>
      <c r="P292" s="17">
        <f>IF(A292="","",IF(OR('Start here'!$B$5="",O292='Start here'!$B$5),1,0))</f>
        <v/>
      </c>
    </row>
    <row r="293">
      <c r="A293" s="14" t="n"/>
      <c r="B293" s="14" t="n"/>
      <c r="C293" s="16" t="n"/>
      <c r="D293" s="14" t="n"/>
      <c r="E293" s="14" t="n"/>
      <c r="F293" s="14" t="n"/>
      <c r="G293" s="14" t="n"/>
      <c r="H293" s="14" t="n"/>
      <c r="I293" s="14" t="n"/>
      <c r="J293" s="14" t="n"/>
      <c r="K293" s="17">
        <f>IF(A293="","",IF(AND(C293&lt;&gt;"",C293&gt;'Start here'!$B$4),"Not yet logged",IF(L293=0,"No action recorded",IF(COUNTIFS(Actions!$B$2:$B$501,A293,Actions!$J$2:$J$501,"Overdue")&gt;0,"Overdue",IF(COUNTIFS(Actions!$B$2:$B$501,A293,Actions!$J$2:$J$501,"Open")&gt;0,"Open",IF(COUNTIFS(Actions!$B$2:$B$501,A293,Actions!$J$2:$J$501,"Closed, not verified")&gt;0,"Closed, not verified","Closed and verified"))))))</f>
        <v/>
      </c>
      <c r="L293" s="17">
        <f>IF(A293="","",COUNTIF(Actions!$B$2:$B$501,A293))</f>
        <v/>
      </c>
      <c r="M293" s="17">
        <f>IF(A293="","",IF(AND(J293&lt;&gt;"",K293&lt;&gt;"Not yet logged"),"Yes",""))</f>
        <v/>
      </c>
      <c r="N293" s="17">
        <f>IF(A293="","",IF(H293="","Add a rating",IF(L293=0,"Add a corrective action",IF(COUNTIFS(Actions!$B$2:$B$501,A293,Actions!$L$2:$L$501,"&lt;&gt;OK")&gt;0,"Fix the action record","OK"))))</f>
        <v/>
      </c>
      <c r="O293" s="17">
        <f>IF(A293="","",IFERROR(INDEX(Inspections!$B$2:$B$201,MATCH(B293,Inspections!$A$2:$A$201,0)),""))</f>
        <v/>
      </c>
      <c r="P293" s="17">
        <f>IF(A293="","",IF(OR('Start here'!$B$5="",O293='Start here'!$B$5),1,0))</f>
        <v/>
      </c>
    </row>
    <row r="294">
      <c r="A294" s="14" t="n"/>
      <c r="B294" s="14" t="n"/>
      <c r="C294" s="16" t="n"/>
      <c r="D294" s="14" t="n"/>
      <c r="E294" s="14" t="n"/>
      <c r="F294" s="14" t="n"/>
      <c r="G294" s="14" t="n"/>
      <c r="H294" s="14" t="n"/>
      <c r="I294" s="14" t="n"/>
      <c r="J294" s="14" t="n"/>
      <c r="K294" s="17">
        <f>IF(A294="","",IF(AND(C294&lt;&gt;"",C294&gt;'Start here'!$B$4),"Not yet logged",IF(L294=0,"No action recorded",IF(COUNTIFS(Actions!$B$2:$B$501,A294,Actions!$J$2:$J$501,"Overdue")&gt;0,"Overdue",IF(COUNTIFS(Actions!$B$2:$B$501,A294,Actions!$J$2:$J$501,"Open")&gt;0,"Open",IF(COUNTIFS(Actions!$B$2:$B$501,A294,Actions!$J$2:$J$501,"Closed, not verified")&gt;0,"Closed, not verified","Closed and verified"))))))</f>
        <v/>
      </c>
      <c r="L294" s="17">
        <f>IF(A294="","",COUNTIF(Actions!$B$2:$B$501,A294))</f>
        <v/>
      </c>
      <c r="M294" s="17">
        <f>IF(A294="","",IF(AND(J294&lt;&gt;"",K294&lt;&gt;"Not yet logged"),"Yes",""))</f>
        <v/>
      </c>
      <c r="N294" s="17">
        <f>IF(A294="","",IF(H294="","Add a rating",IF(L294=0,"Add a corrective action",IF(COUNTIFS(Actions!$B$2:$B$501,A294,Actions!$L$2:$L$501,"&lt;&gt;OK")&gt;0,"Fix the action record","OK"))))</f>
        <v/>
      </c>
      <c r="O294" s="17">
        <f>IF(A294="","",IFERROR(INDEX(Inspections!$B$2:$B$201,MATCH(B294,Inspections!$A$2:$A$201,0)),""))</f>
        <v/>
      </c>
      <c r="P294" s="17">
        <f>IF(A294="","",IF(OR('Start here'!$B$5="",O294='Start here'!$B$5),1,0))</f>
        <v/>
      </c>
    </row>
    <row r="295">
      <c r="A295" s="14" t="n"/>
      <c r="B295" s="14" t="n"/>
      <c r="C295" s="16" t="n"/>
      <c r="D295" s="14" t="n"/>
      <c r="E295" s="14" t="n"/>
      <c r="F295" s="14" t="n"/>
      <c r="G295" s="14" t="n"/>
      <c r="H295" s="14" t="n"/>
      <c r="I295" s="14" t="n"/>
      <c r="J295" s="14" t="n"/>
      <c r="K295" s="17">
        <f>IF(A295="","",IF(AND(C295&lt;&gt;"",C295&gt;'Start here'!$B$4),"Not yet logged",IF(L295=0,"No action recorded",IF(COUNTIFS(Actions!$B$2:$B$501,A295,Actions!$J$2:$J$501,"Overdue")&gt;0,"Overdue",IF(COUNTIFS(Actions!$B$2:$B$501,A295,Actions!$J$2:$J$501,"Open")&gt;0,"Open",IF(COUNTIFS(Actions!$B$2:$B$501,A295,Actions!$J$2:$J$501,"Closed, not verified")&gt;0,"Closed, not verified","Closed and verified"))))))</f>
        <v/>
      </c>
      <c r="L295" s="17">
        <f>IF(A295="","",COUNTIF(Actions!$B$2:$B$501,A295))</f>
        <v/>
      </c>
      <c r="M295" s="17">
        <f>IF(A295="","",IF(AND(J295&lt;&gt;"",K295&lt;&gt;"Not yet logged"),"Yes",""))</f>
        <v/>
      </c>
      <c r="N295" s="17">
        <f>IF(A295="","",IF(H295="","Add a rating",IF(L295=0,"Add a corrective action",IF(COUNTIFS(Actions!$B$2:$B$501,A295,Actions!$L$2:$L$501,"&lt;&gt;OK")&gt;0,"Fix the action record","OK"))))</f>
        <v/>
      </c>
      <c r="O295" s="17">
        <f>IF(A295="","",IFERROR(INDEX(Inspections!$B$2:$B$201,MATCH(B295,Inspections!$A$2:$A$201,0)),""))</f>
        <v/>
      </c>
      <c r="P295" s="17">
        <f>IF(A295="","",IF(OR('Start here'!$B$5="",O295='Start here'!$B$5),1,0))</f>
        <v/>
      </c>
    </row>
    <row r="296">
      <c r="A296" s="14" t="n"/>
      <c r="B296" s="14" t="n"/>
      <c r="C296" s="16" t="n"/>
      <c r="D296" s="14" t="n"/>
      <c r="E296" s="14" t="n"/>
      <c r="F296" s="14" t="n"/>
      <c r="G296" s="14" t="n"/>
      <c r="H296" s="14" t="n"/>
      <c r="I296" s="14" t="n"/>
      <c r="J296" s="14" t="n"/>
      <c r="K296" s="17">
        <f>IF(A296="","",IF(AND(C296&lt;&gt;"",C296&gt;'Start here'!$B$4),"Not yet logged",IF(L296=0,"No action recorded",IF(COUNTIFS(Actions!$B$2:$B$501,A296,Actions!$J$2:$J$501,"Overdue")&gt;0,"Overdue",IF(COUNTIFS(Actions!$B$2:$B$501,A296,Actions!$J$2:$J$501,"Open")&gt;0,"Open",IF(COUNTIFS(Actions!$B$2:$B$501,A296,Actions!$J$2:$J$501,"Closed, not verified")&gt;0,"Closed, not verified","Closed and verified"))))))</f>
        <v/>
      </c>
      <c r="L296" s="17">
        <f>IF(A296="","",COUNTIF(Actions!$B$2:$B$501,A296))</f>
        <v/>
      </c>
      <c r="M296" s="17">
        <f>IF(A296="","",IF(AND(J296&lt;&gt;"",K296&lt;&gt;"Not yet logged"),"Yes",""))</f>
        <v/>
      </c>
      <c r="N296" s="17">
        <f>IF(A296="","",IF(H296="","Add a rating",IF(L296=0,"Add a corrective action",IF(COUNTIFS(Actions!$B$2:$B$501,A296,Actions!$L$2:$L$501,"&lt;&gt;OK")&gt;0,"Fix the action record","OK"))))</f>
        <v/>
      </c>
      <c r="O296" s="17">
        <f>IF(A296="","",IFERROR(INDEX(Inspections!$B$2:$B$201,MATCH(B296,Inspections!$A$2:$A$201,0)),""))</f>
        <v/>
      </c>
      <c r="P296" s="17">
        <f>IF(A296="","",IF(OR('Start here'!$B$5="",O296='Start here'!$B$5),1,0))</f>
        <v/>
      </c>
    </row>
    <row r="297">
      <c r="A297" s="14" t="n"/>
      <c r="B297" s="14" t="n"/>
      <c r="C297" s="16" t="n"/>
      <c r="D297" s="14" t="n"/>
      <c r="E297" s="14" t="n"/>
      <c r="F297" s="14" t="n"/>
      <c r="G297" s="14" t="n"/>
      <c r="H297" s="14" t="n"/>
      <c r="I297" s="14" t="n"/>
      <c r="J297" s="14" t="n"/>
      <c r="K297" s="17">
        <f>IF(A297="","",IF(AND(C297&lt;&gt;"",C297&gt;'Start here'!$B$4),"Not yet logged",IF(L297=0,"No action recorded",IF(COUNTIFS(Actions!$B$2:$B$501,A297,Actions!$J$2:$J$501,"Overdue")&gt;0,"Overdue",IF(COUNTIFS(Actions!$B$2:$B$501,A297,Actions!$J$2:$J$501,"Open")&gt;0,"Open",IF(COUNTIFS(Actions!$B$2:$B$501,A297,Actions!$J$2:$J$501,"Closed, not verified")&gt;0,"Closed, not verified","Closed and verified"))))))</f>
        <v/>
      </c>
      <c r="L297" s="17">
        <f>IF(A297="","",COUNTIF(Actions!$B$2:$B$501,A297))</f>
        <v/>
      </c>
      <c r="M297" s="17">
        <f>IF(A297="","",IF(AND(J297&lt;&gt;"",K297&lt;&gt;"Not yet logged"),"Yes",""))</f>
        <v/>
      </c>
      <c r="N297" s="17">
        <f>IF(A297="","",IF(H297="","Add a rating",IF(L297=0,"Add a corrective action",IF(COUNTIFS(Actions!$B$2:$B$501,A297,Actions!$L$2:$L$501,"&lt;&gt;OK")&gt;0,"Fix the action record","OK"))))</f>
        <v/>
      </c>
      <c r="O297" s="17">
        <f>IF(A297="","",IFERROR(INDEX(Inspections!$B$2:$B$201,MATCH(B297,Inspections!$A$2:$A$201,0)),""))</f>
        <v/>
      </c>
      <c r="P297" s="17">
        <f>IF(A297="","",IF(OR('Start here'!$B$5="",O297='Start here'!$B$5),1,0))</f>
        <v/>
      </c>
    </row>
    <row r="298">
      <c r="A298" s="14" t="n"/>
      <c r="B298" s="14" t="n"/>
      <c r="C298" s="16" t="n"/>
      <c r="D298" s="14" t="n"/>
      <c r="E298" s="14" t="n"/>
      <c r="F298" s="14" t="n"/>
      <c r="G298" s="14" t="n"/>
      <c r="H298" s="14" t="n"/>
      <c r="I298" s="14" t="n"/>
      <c r="J298" s="14" t="n"/>
      <c r="K298" s="17">
        <f>IF(A298="","",IF(AND(C298&lt;&gt;"",C298&gt;'Start here'!$B$4),"Not yet logged",IF(L298=0,"No action recorded",IF(COUNTIFS(Actions!$B$2:$B$501,A298,Actions!$J$2:$J$501,"Overdue")&gt;0,"Overdue",IF(COUNTIFS(Actions!$B$2:$B$501,A298,Actions!$J$2:$J$501,"Open")&gt;0,"Open",IF(COUNTIFS(Actions!$B$2:$B$501,A298,Actions!$J$2:$J$501,"Closed, not verified")&gt;0,"Closed, not verified","Closed and verified"))))))</f>
        <v/>
      </c>
      <c r="L298" s="17">
        <f>IF(A298="","",COUNTIF(Actions!$B$2:$B$501,A298))</f>
        <v/>
      </c>
      <c r="M298" s="17">
        <f>IF(A298="","",IF(AND(J298&lt;&gt;"",K298&lt;&gt;"Not yet logged"),"Yes",""))</f>
        <v/>
      </c>
      <c r="N298" s="17">
        <f>IF(A298="","",IF(H298="","Add a rating",IF(L298=0,"Add a corrective action",IF(COUNTIFS(Actions!$B$2:$B$501,A298,Actions!$L$2:$L$501,"&lt;&gt;OK")&gt;0,"Fix the action record","OK"))))</f>
        <v/>
      </c>
      <c r="O298" s="17">
        <f>IF(A298="","",IFERROR(INDEX(Inspections!$B$2:$B$201,MATCH(B298,Inspections!$A$2:$A$201,0)),""))</f>
        <v/>
      </c>
      <c r="P298" s="17">
        <f>IF(A298="","",IF(OR('Start here'!$B$5="",O298='Start here'!$B$5),1,0))</f>
        <v/>
      </c>
    </row>
    <row r="299">
      <c r="A299" s="14" t="n"/>
      <c r="B299" s="14" t="n"/>
      <c r="C299" s="16" t="n"/>
      <c r="D299" s="14" t="n"/>
      <c r="E299" s="14" t="n"/>
      <c r="F299" s="14" t="n"/>
      <c r="G299" s="14" t="n"/>
      <c r="H299" s="14" t="n"/>
      <c r="I299" s="14" t="n"/>
      <c r="J299" s="14" t="n"/>
      <c r="K299" s="17">
        <f>IF(A299="","",IF(AND(C299&lt;&gt;"",C299&gt;'Start here'!$B$4),"Not yet logged",IF(L299=0,"No action recorded",IF(COUNTIFS(Actions!$B$2:$B$501,A299,Actions!$J$2:$J$501,"Overdue")&gt;0,"Overdue",IF(COUNTIFS(Actions!$B$2:$B$501,A299,Actions!$J$2:$J$501,"Open")&gt;0,"Open",IF(COUNTIFS(Actions!$B$2:$B$501,A299,Actions!$J$2:$J$501,"Closed, not verified")&gt;0,"Closed, not verified","Closed and verified"))))))</f>
        <v/>
      </c>
      <c r="L299" s="17">
        <f>IF(A299="","",COUNTIF(Actions!$B$2:$B$501,A299))</f>
        <v/>
      </c>
      <c r="M299" s="17">
        <f>IF(A299="","",IF(AND(J299&lt;&gt;"",K299&lt;&gt;"Not yet logged"),"Yes",""))</f>
        <v/>
      </c>
      <c r="N299" s="17">
        <f>IF(A299="","",IF(H299="","Add a rating",IF(L299=0,"Add a corrective action",IF(COUNTIFS(Actions!$B$2:$B$501,A299,Actions!$L$2:$L$501,"&lt;&gt;OK")&gt;0,"Fix the action record","OK"))))</f>
        <v/>
      </c>
      <c r="O299" s="17">
        <f>IF(A299="","",IFERROR(INDEX(Inspections!$B$2:$B$201,MATCH(B299,Inspections!$A$2:$A$201,0)),""))</f>
        <v/>
      </c>
      <c r="P299" s="17">
        <f>IF(A299="","",IF(OR('Start here'!$B$5="",O299='Start here'!$B$5),1,0))</f>
        <v/>
      </c>
    </row>
    <row r="300">
      <c r="A300" s="14" t="n"/>
      <c r="B300" s="14" t="n"/>
      <c r="C300" s="16" t="n"/>
      <c r="D300" s="14" t="n"/>
      <c r="E300" s="14" t="n"/>
      <c r="F300" s="14" t="n"/>
      <c r="G300" s="14" t="n"/>
      <c r="H300" s="14" t="n"/>
      <c r="I300" s="14" t="n"/>
      <c r="J300" s="14" t="n"/>
      <c r="K300" s="17">
        <f>IF(A300="","",IF(AND(C300&lt;&gt;"",C300&gt;'Start here'!$B$4),"Not yet logged",IF(L300=0,"No action recorded",IF(COUNTIFS(Actions!$B$2:$B$501,A300,Actions!$J$2:$J$501,"Overdue")&gt;0,"Overdue",IF(COUNTIFS(Actions!$B$2:$B$501,A300,Actions!$J$2:$J$501,"Open")&gt;0,"Open",IF(COUNTIFS(Actions!$B$2:$B$501,A300,Actions!$J$2:$J$501,"Closed, not verified")&gt;0,"Closed, not verified","Closed and verified"))))))</f>
        <v/>
      </c>
      <c r="L300" s="17">
        <f>IF(A300="","",COUNTIF(Actions!$B$2:$B$501,A300))</f>
        <v/>
      </c>
      <c r="M300" s="17">
        <f>IF(A300="","",IF(AND(J300&lt;&gt;"",K300&lt;&gt;"Not yet logged"),"Yes",""))</f>
        <v/>
      </c>
      <c r="N300" s="17">
        <f>IF(A300="","",IF(H300="","Add a rating",IF(L300=0,"Add a corrective action",IF(COUNTIFS(Actions!$B$2:$B$501,A300,Actions!$L$2:$L$501,"&lt;&gt;OK")&gt;0,"Fix the action record","OK"))))</f>
        <v/>
      </c>
      <c r="O300" s="17">
        <f>IF(A300="","",IFERROR(INDEX(Inspections!$B$2:$B$201,MATCH(B300,Inspections!$A$2:$A$201,0)),""))</f>
        <v/>
      </c>
      <c r="P300" s="17">
        <f>IF(A300="","",IF(OR('Start here'!$B$5="",O300='Start here'!$B$5),1,0))</f>
        <v/>
      </c>
    </row>
    <row r="301">
      <c r="A301" s="14" t="n"/>
      <c r="B301" s="14" t="n"/>
      <c r="C301" s="16" t="n"/>
      <c r="D301" s="14" t="n"/>
      <c r="E301" s="14" t="n"/>
      <c r="F301" s="14" t="n"/>
      <c r="G301" s="14" t="n"/>
      <c r="H301" s="14" t="n"/>
      <c r="I301" s="14" t="n"/>
      <c r="J301" s="14" t="n"/>
      <c r="K301" s="17">
        <f>IF(A301="","",IF(AND(C301&lt;&gt;"",C301&gt;'Start here'!$B$4),"Not yet logged",IF(L301=0,"No action recorded",IF(COUNTIFS(Actions!$B$2:$B$501,A301,Actions!$J$2:$J$501,"Overdue")&gt;0,"Overdue",IF(COUNTIFS(Actions!$B$2:$B$501,A301,Actions!$J$2:$J$501,"Open")&gt;0,"Open",IF(COUNTIFS(Actions!$B$2:$B$501,A301,Actions!$J$2:$J$501,"Closed, not verified")&gt;0,"Closed, not verified","Closed and verified"))))))</f>
        <v/>
      </c>
      <c r="L301" s="17">
        <f>IF(A301="","",COUNTIF(Actions!$B$2:$B$501,A301))</f>
        <v/>
      </c>
      <c r="M301" s="17">
        <f>IF(A301="","",IF(AND(J301&lt;&gt;"",K301&lt;&gt;"Not yet logged"),"Yes",""))</f>
        <v/>
      </c>
      <c r="N301" s="17">
        <f>IF(A301="","",IF(H301="","Add a rating",IF(L301=0,"Add a corrective action",IF(COUNTIFS(Actions!$B$2:$B$501,A301,Actions!$L$2:$L$501,"&lt;&gt;OK")&gt;0,"Fix the action record","OK"))))</f>
        <v/>
      </c>
      <c r="O301" s="17">
        <f>IF(A301="","",IFERROR(INDEX(Inspections!$B$2:$B$201,MATCH(B301,Inspections!$A$2:$A$201,0)),""))</f>
        <v/>
      </c>
      <c r="P301" s="17">
        <f>IF(A301="","",IF(OR('Start here'!$B$5="",O301='Start here'!$B$5),1,0))</f>
        <v/>
      </c>
    </row>
  </sheetData>
  <conditionalFormatting sqref="A2:P301">
    <cfRule type="expression" priority="1" dxfId="0">
      <formula>$K2="Overdue"</formula>
    </cfRule>
    <cfRule type="expression" priority="2" dxfId="1">
      <formula>OR($K2="Closed, not verified",$K2="No action recorded")</formula>
    </cfRule>
    <cfRule type="expression" priority="3" dxfId="2">
      <formula>$K2="Closed and verified"</formula>
    </cfRule>
  </conditionalFormatting>
  <conditionalFormatting sqref="N2:N301">
    <cfRule type="expression" priority="4" dxfId="1">
      <formula>AND($N2&lt;&gt;"",$N2&lt;&gt;"OK")</formula>
    </cfRule>
  </conditionalFormatting>
  <dataValidations count="3">
    <dataValidation sqref="H2:H301" showDropDown="0" showInputMessage="0" showErrorMessage="0" allowBlank="1" errorTitle="Pick a rating" error="Choose a level from the list. Edit the levels on the Start here sheet." type="list">
      <formula1>='Start here'!$A$21:$A$23</formula1>
    </dataValidation>
    <dataValidation sqref="B2:B301" showDropDown="0" showInputMessage="0" showErrorMessage="0" allowBlank="1" type="list">
      <formula1>=Inspections!$A$2:$A$201</formula1>
    </dataValidation>
    <dataValidation sqref="C2:C301" showDropDown="0" showInputMessage="0" showErrorMessage="0" allowBlank="1" errorTitle="Date needed" error="Enter a date, for example 10 Nov 2026." type="date" operator="greaterThan">
      <formula1>36526</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P5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46" customWidth="1" min="3" max="3"/>
    <col width="28" customWidth="1" min="4" max="4"/>
    <col width="13" customWidth="1" min="5" max="5"/>
    <col width="14" customWidth="1" min="6" max="6"/>
    <col width="30" customWidth="1" min="7" max="7"/>
    <col width="24" customWidth="1" min="8" max="8"/>
    <col width="14" customWidth="1" min="9" max="9"/>
    <col width="20" customWidth="1" min="10" max="10"/>
    <col width="11" customWidth="1" min="11" max="11"/>
    <col width="30" customWidth="1" min="12" max="12"/>
    <col width="12" customWidth="1" min="13" max="13"/>
    <col width="20" customWidth="1" min="14" max="14"/>
    <col width="11" customWidth="1" min="15" max="15"/>
    <col width="14" customWidth="1" min="16" max="16"/>
  </cols>
  <sheetData>
    <row r="1" ht="48" customHeight="1">
      <c r="A1" s="12" t="inlineStr">
        <is>
          <t>Action ID</t>
        </is>
      </c>
      <c r="B1" s="12" t="inlineStr">
        <is>
          <t>Finding ID</t>
        </is>
      </c>
      <c r="C1" s="12" t="inlineStr">
        <is>
          <t>Recommendation or corrective action (what will be done)</t>
        </is>
      </c>
      <c r="D1" s="12" t="inlineStr">
        <is>
          <t>Owner (named person or formally designated position)</t>
        </is>
      </c>
      <c r="E1" s="12" t="inlineStr">
        <is>
          <t>Due date</t>
        </is>
      </c>
      <c r="F1" s="12" t="inlineStr">
        <is>
          <t>Date completed</t>
        </is>
      </c>
      <c r="G1" s="12" t="inlineStr">
        <is>
          <t>Completion evidence</t>
        </is>
      </c>
      <c r="H1" s="12" t="inlineStr">
        <is>
          <t>Verified by (not the person assigned the action)</t>
        </is>
      </c>
      <c r="I1" s="12" t="inlineStr">
        <is>
          <t>Verification date</t>
        </is>
      </c>
      <c r="J1" s="12" t="inlineStr">
        <is>
          <t>Status</t>
        </is>
      </c>
      <c r="K1" s="12" t="inlineStr">
        <is>
          <t>Days overdue</t>
        </is>
      </c>
      <c r="L1" s="12" t="inlineStr">
        <is>
          <t>Record check</t>
        </is>
      </c>
      <c r="M1" s="12" t="inlineStr">
        <is>
          <t>Finding rating</t>
        </is>
      </c>
      <c r="N1" s="12" t="inlineStr">
        <is>
          <t>Site</t>
        </is>
      </c>
      <c r="O1" s="12" t="inlineStr">
        <is>
          <t>In summary?</t>
        </is>
      </c>
      <c r="P1" s="12" t="inlineStr">
        <is>
          <t>Finding logged on</t>
        </is>
      </c>
    </row>
    <row r="2">
      <c r="A2" s="14" t="n"/>
      <c r="B2" s="14" t="n"/>
      <c r="C2" s="14" t="n"/>
      <c r="D2" s="14" t="n"/>
      <c r="E2" s="16" t="n"/>
      <c r="F2" s="16" t="n"/>
      <c r="G2" s="14" t="n"/>
      <c r="H2" s="14" t="n"/>
      <c r="I2" s="16" t="n"/>
      <c r="J2" s="17">
        <f>IF(A2="","",IF(AND(P2&lt;&gt;"",P2&gt;'Start here'!$B$4),"Not yet logged",IF(AND(F2&lt;&gt;"",F2&lt;='Start here'!$B$4),IF(AND(H2&lt;&gt;"",I2&lt;&gt;"",I2&lt;='Start here'!$B$4),"Closed and verified","Closed, not verified"),IF(AND(E2&lt;&gt;"",E2&lt;'Start here'!$B$4),"Overdue","Open"))))</f>
        <v/>
      </c>
      <c r="K2" s="18">
        <f>IF(J2="Overdue",'Start here'!$B$4-E2,0)</f>
        <v/>
      </c>
      <c r="L2" s="17">
        <f>IF(A2="","",IF(B2="","Link to a finding",IF(ISNA(MATCH(B2,Findings!$A$2:$A$301,0)),"Finding ID not found",IF(C2="","Describe the corrective action",IF(D2="","Add an owner",IF(E2="","Add a due date",IF(AND(F2&lt;&gt;"",P2&lt;&gt;"",F2&lt;P2),"Completed before the finding was logged",IF(AND(I2&lt;&gt;"",F2&lt;&gt;"",I2&lt;F2),"Verified before completed",IF(AND(H2&lt;&gt;"",H2=D2),"Verifier is the owner",IF(AND(F2&lt;&gt;"",G2=""),"Add completion evidence",IF(AND(F2&lt;&gt;"",H2=""),"Add a verifier",IF(AND(F2&lt;&gt;"",I2=""),"Add a verification date","OK"))))))))))))</f>
        <v/>
      </c>
      <c r="M2" s="17">
        <f>IF(A2="","",IFERROR(INDEX(Findings!$H$2:$H$301,MATCH(B2,Findings!$A$2:$A$301,0)),""))</f>
        <v/>
      </c>
      <c r="N2" s="17">
        <f>IF(A2="","",IFERROR(INDEX(Findings!$O$2:$O$301,MATCH(B2,Findings!$A$2:$A$301,0)),""))</f>
        <v/>
      </c>
      <c r="O2" s="17">
        <f>IF(A2="","",IF(OR('Start here'!$B$5="",N2='Start here'!$B$5),1,0))</f>
        <v/>
      </c>
      <c r="P2" s="19">
        <f>IF(A2="","",IFERROR(IF(INDEX(Findings!$C$2:$C$301,MATCH(B2,Findings!$A$2:$A$301,0))="","",INDEX(Findings!$C$2:$C$301,MATCH(B2,Findings!$A$2:$A$301,0))),""))</f>
        <v/>
      </c>
    </row>
    <row r="3">
      <c r="A3" s="14" t="n"/>
      <c r="B3" s="14" t="n"/>
      <c r="C3" s="14" t="n"/>
      <c r="D3" s="14" t="n"/>
      <c r="E3" s="16" t="n"/>
      <c r="F3" s="16" t="n"/>
      <c r="G3" s="14" t="n"/>
      <c r="H3" s="14" t="n"/>
      <c r="I3" s="16" t="n"/>
      <c r="J3" s="17">
        <f>IF(A3="","",IF(AND(P3&lt;&gt;"",P3&gt;'Start here'!$B$4),"Not yet logged",IF(AND(F3&lt;&gt;"",F3&lt;='Start here'!$B$4),IF(AND(H3&lt;&gt;"",I3&lt;&gt;"",I3&lt;='Start here'!$B$4),"Closed and verified","Closed, not verified"),IF(AND(E3&lt;&gt;"",E3&lt;'Start here'!$B$4),"Overdue","Open"))))</f>
        <v/>
      </c>
      <c r="K3" s="18">
        <f>IF(J3="Overdue",'Start here'!$B$4-E3,0)</f>
        <v/>
      </c>
      <c r="L3" s="17">
        <f>IF(A3="","",IF(B3="","Link to a finding",IF(ISNA(MATCH(B3,Findings!$A$2:$A$301,0)),"Finding ID not found",IF(C3="","Describe the corrective action",IF(D3="","Add an owner",IF(E3="","Add a due date",IF(AND(F3&lt;&gt;"",P3&lt;&gt;"",F3&lt;P3),"Completed before the finding was logged",IF(AND(I3&lt;&gt;"",F3&lt;&gt;"",I3&lt;F3),"Verified before completed",IF(AND(H3&lt;&gt;"",H3=D3),"Verifier is the owner",IF(AND(F3&lt;&gt;"",G3=""),"Add completion evidence",IF(AND(F3&lt;&gt;"",H3=""),"Add a verifier",IF(AND(F3&lt;&gt;"",I3=""),"Add a verification date","OK"))))))))))))</f>
        <v/>
      </c>
      <c r="M3" s="17">
        <f>IF(A3="","",IFERROR(INDEX(Findings!$H$2:$H$301,MATCH(B3,Findings!$A$2:$A$301,0)),""))</f>
        <v/>
      </c>
      <c r="N3" s="17">
        <f>IF(A3="","",IFERROR(INDEX(Findings!$O$2:$O$301,MATCH(B3,Findings!$A$2:$A$301,0)),""))</f>
        <v/>
      </c>
      <c r="O3" s="17">
        <f>IF(A3="","",IF(OR('Start here'!$B$5="",N3='Start here'!$B$5),1,0))</f>
        <v/>
      </c>
      <c r="P3" s="19">
        <f>IF(A3="","",IFERROR(IF(INDEX(Findings!$C$2:$C$301,MATCH(B3,Findings!$A$2:$A$301,0))="","",INDEX(Findings!$C$2:$C$301,MATCH(B3,Findings!$A$2:$A$301,0))),""))</f>
        <v/>
      </c>
    </row>
    <row r="4">
      <c r="A4" s="14" t="n"/>
      <c r="B4" s="14" t="n"/>
      <c r="C4" s="14" t="n"/>
      <c r="D4" s="14" t="n"/>
      <c r="E4" s="16" t="n"/>
      <c r="F4" s="16" t="n"/>
      <c r="G4" s="14" t="n"/>
      <c r="H4" s="14" t="n"/>
      <c r="I4" s="16" t="n"/>
      <c r="J4" s="17">
        <f>IF(A4="","",IF(AND(P4&lt;&gt;"",P4&gt;'Start here'!$B$4),"Not yet logged",IF(AND(F4&lt;&gt;"",F4&lt;='Start here'!$B$4),IF(AND(H4&lt;&gt;"",I4&lt;&gt;"",I4&lt;='Start here'!$B$4),"Closed and verified","Closed, not verified"),IF(AND(E4&lt;&gt;"",E4&lt;'Start here'!$B$4),"Overdue","Open"))))</f>
        <v/>
      </c>
      <c r="K4" s="18">
        <f>IF(J4="Overdue",'Start here'!$B$4-E4,0)</f>
        <v/>
      </c>
      <c r="L4" s="17">
        <f>IF(A4="","",IF(B4="","Link to a finding",IF(ISNA(MATCH(B4,Findings!$A$2:$A$301,0)),"Finding ID not found",IF(C4="","Describe the corrective action",IF(D4="","Add an owner",IF(E4="","Add a due date",IF(AND(F4&lt;&gt;"",P4&lt;&gt;"",F4&lt;P4),"Completed before the finding was logged",IF(AND(I4&lt;&gt;"",F4&lt;&gt;"",I4&lt;F4),"Verified before completed",IF(AND(H4&lt;&gt;"",H4=D4),"Verifier is the owner",IF(AND(F4&lt;&gt;"",G4=""),"Add completion evidence",IF(AND(F4&lt;&gt;"",H4=""),"Add a verifier",IF(AND(F4&lt;&gt;"",I4=""),"Add a verification date","OK"))))))))))))</f>
        <v/>
      </c>
      <c r="M4" s="17">
        <f>IF(A4="","",IFERROR(INDEX(Findings!$H$2:$H$301,MATCH(B4,Findings!$A$2:$A$301,0)),""))</f>
        <v/>
      </c>
      <c r="N4" s="17">
        <f>IF(A4="","",IFERROR(INDEX(Findings!$O$2:$O$301,MATCH(B4,Findings!$A$2:$A$301,0)),""))</f>
        <v/>
      </c>
      <c r="O4" s="17">
        <f>IF(A4="","",IF(OR('Start here'!$B$5="",N4='Start here'!$B$5),1,0))</f>
        <v/>
      </c>
      <c r="P4" s="19">
        <f>IF(A4="","",IFERROR(IF(INDEX(Findings!$C$2:$C$301,MATCH(B4,Findings!$A$2:$A$301,0))="","",INDEX(Findings!$C$2:$C$301,MATCH(B4,Findings!$A$2:$A$301,0))),""))</f>
        <v/>
      </c>
    </row>
    <row r="5">
      <c r="A5" s="14" t="n"/>
      <c r="B5" s="14" t="n"/>
      <c r="C5" s="14" t="n"/>
      <c r="D5" s="14" t="n"/>
      <c r="E5" s="16" t="n"/>
      <c r="F5" s="16" t="n"/>
      <c r="G5" s="14" t="n"/>
      <c r="H5" s="14" t="n"/>
      <c r="I5" s="16" t="n"/>
      <c r="J5" s="17">
        <f>IF(A5="","",IF(AND(P5&lt;&gt;"",P5&gt;'Start here'!$B$4),"Not yet logged",IF(AND(F5&lt;&gt;"",F5&lt;='Start here'!$B$4),IF(AND(H5&lt;&gt;"",I5&lt;&gt;"",I5&lt;='Start here'!$B$4),"Closed and verified","Closed, not verified"),IF(AND(E5&lt;&gt;"",E5&lt;'Start here'!$B$4),"Overdue","Open"))))</f>
        <v/>
      </c>
      <c r="K5" s="18">
        <f>IF(J5="Overdue",'Start here'!$B$4-E5,0)</f>
        <v/>
      </c>
      <c r="L5" s="17">
        <f>IF(A5="","",IF(B5="","Link to a finding",IF(ISNA(MATCH(B5,Findings!$A$2:$A$301,0)),"Finding ID not found",IF(C5="","Describe the corrective action",IF(D5="","Add an owner",IF(E5="","Add a due date",IF(AND(F5&lt;&gt;"",P5&lt;&gt;"",F5&lt;P5),"Completed before the finding was logged",IF(AND(I5&lt;&gt;"",F5&lt;&gt;"",I5&lt;F5),"Verified before completed",IF(AND(H5&lt;&gt;"",H5=D5),"Verifier is the owner",IF(AND(F5&lt;&gt;"",G5=""),"Add completion evidence",IF(AND(F5&lt;&gt;"",H5=""),"Add a verifier",IF(AND(F5&lt;&gt;"",I5=""),"Add a verification date","OK"))))))))))))</f>
        <v/>
      </c>
      <c r="M5" s="17">
        <f>IF(A5="","",IFERROR(INDEX(Findings!$H$2:$H$301,MATCH(B5,Findings!$A$2:$A$301,0)),""))</f>
        <v/>
      </c>
      <c r="N5" s="17">
        <f>IF(A5="","",IFERROR(INDEX(Findings!$O$2:$O$301,MATCH(B5,Findings!$A$2:$A$301,0)),""))</f>
        <v/>
      </c>
      <c r="O5" s="17">
        <f>IF(A5="","",IF(OR('Start here'!$B$5="",N5='Start here'!$B$5),1,0))</f>
        <v/>
      </c>
      <c r="P5" s="19">
        <f>IF(A5="","",IFERROR(IF(INDEX(Findings!$C$2:$C$301,MATCH(B5,Findings!$A$2:$A$301,0))="","",INDEX(Findings!$C$2:$C$301,MATCH(B5,Findings!$A$2:$A$301,0))),""))</f>
        <v/>
      </c>
    </row>
    <row r="6">
      <c r="A6" s="14" t="n"/>
      <c r="B6" s="14" t="n"/>
      <c r="C6" s="14" t="n"/>
      <c r="D6" s="14" t="n"/>
      <c r="E6" s="16" t="n"/>
      <c r="F6" s="16" t="n"/>
      <c r="G6" s="14" t="n"/>
      <c r="H6" s="14" t="n"/>
      <c r="I6" s="16" t="n"/>
      <c r="J6" s="17">
        <f>IF(A6="","",IF(AND(P6&lt;&gt;"",P6&gt;'Start here'!$B$4),"Not yet logged",IF(AND(F6&lt;&gt;"",F6&lt;='Start here'!$B$4),IF(AND(H6&lt;&gt;"",I6&lt;&gt;"",I6&lt;='Start here'!$B$4),"Closed and verified","Closed, not verified"),IF(AND(E6&lt;&gt;"",E6&lt;'Start here'!$B$4),"Overdue","Open"))))</f>
        <v/>
      </c>
      <c r="K6" s="18">
        <f>IF(J6="Overdue",'Start here'!$B$4-E6,0)</f>
        <v/>
      </c>
      <c r="L6" s="17">
        <f>IF(A6="","",IF(B6="","Link to a finding",IF(ISNA(MATCH(B6,Findings!$A$2:$A$301,0)),"Finding ID not found",IF(C6="","Describe the corrective action",IF(D6="","Add an owner",IF(E6="","Add a due date",IF(AND(F6&lt;&gt;"",P6&lt;&gt;"",F6&lt;P6),"Completed before the finding was logged",IF(AND(I6&lt;&gt;"",F6&lt;&gt;"",I6&lt;F6),"Verified before completed",IF(AND(H6&lt;&gt;"",H6=D6),"Verifier is the owner",IF(AND(F6&lt;&gt;"",G6=""),"Add completion evidence",IF(AND(F6&lt;&gt;"",H6=""),"Add a verifier",IF(AND(F6&lt;&gt;"",I6=""),"Add a verification date","OK"))))))))))))</f>
        <v/>
      </c>
      <c r="M6" s="17">
        <f>IF(A6="","",IFERROR(INDEX(Findings!$H$2:$H$301,MATCH(B6,Findings!$A$2:$A$301,0)),""))</f>
        <v/>
      </c>
      <c r="N6" s="17">
        <f>IF(A6="","",IFERROR(INDEX(Findings!$O$2:$O$301,MATCH(B6,Findings!$A$2:$A$301,0)),""))</f>
        <v/>
      </c>
      <c r="O6" s="17">
        <f>IF(A6="","",IF(OR('Start here'!$B$5="",N6='Start here'!$B$5),1,0))</f>
        <v/>
      </c>
      <c r="P6" s="19">
        <f>IF(A6="","",IFERROR(IF(INDEX(Findings!$C$2:$C$301,MATCH(B6,Findings!$A$2:$A$301,0))="","",INDEX(Findings!$C$2:$C$301,MATCH(B6,Findings!$A$2:$A$301,0))),""))</f>
        <v/>
      </c>
    </row>
    <row r="7">
      <c r="A7" s="14" t="n"/>
      <c r="B7" s="14" t="n"/>
      <c r="C7" s="14" t="n"/>
      <c r="D7" s="14" t="n"/>
      <c r="E7" s="16" t="n"/>
      <c r="F7" s="16" t="n"/>
      <c r="G7" s="14" t="n"/>
      <c r="H7" s="14" t="n"/>
      <c r="I7" s="16" t="n"/>
      <c r="J7" s="17">
        <f>IF(A7="","",IF(AND(P7&lt;&gt;"",P7&gt;'Start here'!$B$4),"Not yet logged",IF(AND(F7&lt;&gt;"",F7&lt;='Start here'!$B$4),IF(AND(H7&lt;&gt;"",I7&lt;&gt;"",I7&lt;='Start here'!$B$4),"Closed and verified","Closed, not verified"),IF(AND(E7&lt;&gt;"",E7&lt;'Start here'!$B$4),"Overdue","Open"))))</f>
        <v/>
      </c>
      <c r="K7" s="18">
        <f>IF(J7="Overdue",'Start here'!$B$4-E7,0)</f>
        <v/>
      </c>
      <c r="L7" s="17">
        <f>IF(A7="","",IF(B7="","Link to a finding",IF(ISNA(MATCH(B7,Findings!$A$2:$A$301,0)),"Finding ID not found",IF(C7="","Describe the corrective action",IF(D7="","Add an owner",IF(E7="","Add a due date",IF(AND(F7&lt;&gt;"",P7&lt;&gt;"",F7&lt;P7),"Completed before the finding was logged",IF(AND(I7&lt;&gt;"",F7&lt;&gt;"",I7&lt;F7),"Verified before completed",IF(AND(H7&lt;&gt;"",H7=D7),"Verifier is the owner",IF(AND(F7&lt;&gt;"",G7=""),"Add completion evidence",IF(AND(F7&lt;&gt;"",H7=""),"Add a verifier",IF(AND(F7&lt;&gt;"",I7=""),"Add a verification date","OK"))))))))))))</f>
        <v/>
      </c>
      <c r="M7" s="17">
        <f>IF(A7="","",IFERROR(INDEX(Findings!$H$2:$H$301,MATCH(B7,Findings!$A$2:$A$301,0)),""))</f>
        <v/>
      </c>
      <c r="N7" s="17">
        <f>IF(A7="","",IFERROR(INDEX(Findings!$O$2:$O$301,MATCH(B7,Findings!$A$2:$A$301,0)),""))</f>
        <v/>
      </c>
      <c r="O7" s="17">
        <f>IF(A7="","",IF(OR('Start here'!$B$5="",N7='Start here'!$B$5),1,0))</f>
        <v/>
      </c>
      <c r="P7" s="19">
        <f>IF(A7="","",IFERROR(IF(INDEX(Findings!$C$2:$C$301,MATCH(B7,Findings!$A$2:$A$301,0))="","",INDEX(Findings!$C$2:$C$301,MATCH(B7,Findings!$A$2:$A$301,0))),""))</f>
        <v/>
      </c>
    </row>
    <row r="8">
      <c r="A8" s="14" t="n"/>
      <c r="B8" s="14" t="n"/>
      <c r="C8" s="14" t="n"/>
      <c r="D8" s="14" t="n"/>
      <c r="E8" s="16" t="n"/>
      <c r="F8" s="16" t="n"/>
      <c r="G8" s="14" t="n"/>
      <c r="H8" s="14" t="n"/>
      <c r="I8" s="16" t="n"/>
      <c r="J8" s="17">
        <f>IF(A8="","",IF(AND(P8&lt;&gt;"",P8&gt;'Start here'!$B$4),"Not yet logged",IF(AND(F8&lt;&gt;"",F8&lt;='Start here'!$B$4),IF(AND(H8&lt;&gt;"",I8&lt;&gt;"",I8&lt;='Start here'!$B$4),"Closed and verified","Closed, not verified"),IF(AND(E8&lt;&gt;"",E8&lt;'Start here'!$B$4),"Overdue","Open"))))</f>
        <v/>
      </c>
      <c r="K8" s="18">
        <f>IF(J8="Overdue",'Start here'!$B$4-E8,0)</f>
        <v/>
      </c>
      <c r="L8" s="17">
        <f>IF(A8="","",IF(B8="","Link to a finding",IF(ISNA(MATCH(B8,Findings!$A$2:$A$301,0)),"Finding ID not found",IF(C8="","Describe the corrective action",IF(D8="","Add an owner",IF(E8="","Add a due date",IF(AND(F8&lt;&gt;"",P8&lt;&gt;"",F8&lt;P8),"Completed before the finding was logged",IF(AND(I8&lt;&gt;"",F8&lt;&gt;"",I8&lt;F8),"Verified before completed",IF(AND(H8&lt;&gt;"",H8=D8),"Verifier is the owner",IF(AND(F8&lt;&gt;"",G8=""),"Add completion evidence",IF(AND(F8&lt;&gt;"",H8=""),"Add a verifier",IF(AND(F8&lt;&gt;"",I8=""),"Add a verification date","OK"))))))))))))</f>
        <v/>
      </c>
      <c r="M8" s="17">
        <f>IF(A8="","",IFERROR(INDEX(Findings!$H$2:$H$301,MATCH(B8,Findings!$A$2:$A$301,0)),""))</f>
        <v/>
      </c>
      <c r="N8" s="17">
        <f>IF(A8="","",IFERROR(INDEX(Findings!$O$2:$O$301,MATCH(B8,Findings!$A$2:$A$301,0)),""))</f>
        <v/>
      </c>
      <c r="O8" s="17">
        <f>IF(A8="","",IF(OR('Start here'!$B$5="",N8='Start here'!$B$5),1,0))</f>
        <v/>
      </c>
      <c r="P8" s="19">
        <f>IF(A8="","",IFERROR(IF(INDEX(Findings!$C$2:$C$301,MATCH(B8,Findings!$A$2:$A$301,0))="","",INDEX(Findings!$C$2:$C$301,MATCH(B8,Findings!$A$2:$A$301,0))),""))</f>
        <v/>
      </c>
    </row>
    <row r="9">
      <c r="A9" s="14" t="n"/>
      <c r="B9" s="14" t="n"/>
      <c r="C9" s="14" t="n"/>
      <c r="D9" s="14" t="n"/>
      <c r="E9" s="16" t="n"/>
      <c r="F9" s="16" t="n"/>
      <c r="G9" s="14" t="n"/>
      <c r="H9" s="14" t="n"/>
      <c r="I9" s="16" t="n"/>
      <c r="J9" s="17">
        <f>IF(A9="","",IF(AND(P9&lt;&gt;"",P9&gt;'Start here'!$B$4),"Not yet logged",IF(AND(F9&lt;&gt;"",F9&lt;='Start here'!$B$4),IF(AND(H9&lt;&gt;"",I9&lt;&gt;"",I9&lt;='Start here'!$B$4),"Closed and verified","Closed, not verified"),IF(AND(E9&lt;&gt;"",E9&lt;'Start here'!$B$4),"Overdue","Open"))))</f>
        <v/>
      </c>
      <c r="K9" s="18">
        <f>IF(J9="Overdue",'Start here'!$B$4-E9,0)</f>
        <v/>
      </c>
      <c r="L9" s="17">
        <f>IF(A9="","",IF(B9="","Link to a finding",IF(ISNA(MATCH(B9,Findings!$A$2:$A$301,0)),"Finding ID not found",IF(C9="","Describe the corrective action",IF(D9="","Add an owner",IF(E9="","Add a due date",IF(AND(F9&lt;&gt;"",P9&lt;&gt;"",F9&lt;P9),"Completed before the finding was logged",IF(AND(I9&lt;&gt;"",F9&lt;&gt;"",I9&lt;F9),"Verified before completed",IF(AND(H9&lt;&gt;"",H9=D9),"Verifier is the owner",IF(AND(F9&lt;&gt;"",G9=""),"Add completion evidence",IF(AND(F9&lt;&gt;"",H9=""),"Add a verifier",IF(AND(F9&lt;&gt;"",I9=""),"Add a verification date","OK"))))))))))))</f>
        <v/>
      </c>
      <c r="M9" s="17">
        <f>IF(A9="","",IFERROR(INDEX(Findings!$H$2:$H$301,MATCH(B9,Findings!$A$2:$A$301,0)),""))</f>
        <v/>
      </c>
      <c r="N9" s="17">
        <f>IF(A9="","",IFERROR(INDEX(Findings!$O$2:$O$301,MATCH(B9,Findings!$A$2:$A$301,0)),""))</f>
        <v/>
      </c>
      <c r="O9" s="17">
        <f>IF(A9="","",IF(OR('Start here'!$B$5="",N9='Start here'!$B$5),1,0))</f>
        <v/>
      </c>
      <c r="P9" s="19">
        <f>IF(A9="","",IFERROR(IF(INDEX(Findings!$C$2:$C$301,MATCH(B9,Findings!$A$2:$A$301,0))="","",INDEX(Findings!$C$2:$C$301,MATCH(B9,Findings!$A$2:$A$301,0))),""))</f>
        <v/>
      </c>
    </row>
    <row r="10">
      <c r="A10" s="14" t="n"/>
      <c r="B10" s="14" t="n"/>
      <c r="C10" s="14" t="n"/>
      <c r="D10" s="14" t="n"/>
      <c r="E10" s="16" t="n"/>
      <c r="F10" s="16" t="n"/>
      <c r="G10" s="14" t="n"/>
      <c r="H10" s="14" t="n"/>
      <c r="I10" s="16" t="n"/>
      <c r="J10" s="17">
        <f>IF(A10="","",IF(AND(P10&lt;&gt;"",P10&gt;'Start here'!$B$4),"Not yet logged",IF(AND(F10&lt;&gt;"",F10&lt;='Start here'!$B$4),IF(AND(H10&lt;&gt;"",I10&lt;&gt;"",I10&lt;='Start here'!$B$4),"Closed and verified","Closed, not verified"),IF(AND(E10&lt;&gt;"",E10&lt;'Start here'!$B$4),"Overdue","Open"))))</f>
        <v/>
      </c>
      <c r="K10" s="18">
        <f>IF(J10="Overdue",'Start here'!$B$4-E10,0)</f>
        <v/>
      </c>
      <c r="L10" s="17">
        <f>IF(A10="","",IF(B10="","Link to a finding",IF(ISNA(MATCH(B10,Findings!$A$2:$A$301,0)),"Finding ID not found",IF(C10="","Describe the corrective action",IF(D10="","Add an owner",IF(E10="","Add a due date",IF(AND(F10&lt;&gt;"",P10&lt;&gt;"",F10&lt;P10),"Completed before the finding was logged",IF(AND(I10&lt;&gt;"",F10&lt;&gt;"",I10&lt;F10),"Verified before completed",IF(AND(H10&lt;&gt;"",H10=D10),"Verifier is the owner",IF(AND(F10&lt;&gt;"",G10=""),"Add completion evidence",IF(AND(F10&lt;&gt;"",H10=""),"Add a verifier",IF(AND(F10&lt;&gt;"",I10=""),"Add a verification date","OK"))))))))))))</f>
        <v/>
      </c>
      <c r="M10" s="17">
        <f>IF(A10="","",IFERROR(INDEX(Findings!$H$2:$H$301,MATCH(B10,Findings!$A$2:$A$301,0)),""))</f>
        <v/>
      </c>
      <c r="N10" s="17">
        <f>IF(A10="","",IFERROR(INDEX(Findings!$O$2:$O$301,MATCH(B10,Findings!$A$2:$A$301,0)),""))</f>
        <v/>
      </c>
      <c r="O10" s="17">
        <f>IF(A10="","",IF(OR('Start here'!$B$5="",N10='Start here'!$B$5),1,0))</f>
        <v/>
      </c>
      <c r="P10" s="19">
        <f>IF(A10="","",IFERROR(IF(INDEX(Findings!$C$2:$C$301,MATCH(B10,Findings!$A$2:$A$301,0))="","",INDEX(Findings!$C$2:$C$301,MATCH(B10,Findings!$A$2:$A$301,0))),""))</f>
        <v/>
      </c>
    </row>
    <row r="11">
      <c r="A11" s="14" t="n"/>
      <c r="B11" s="14" t="n"/>
      <c r="C11" s="14" t="n"/>
      <c r="D11" s="14" t="n"/>
      <c r="E11" s="16" t="n"/>
      <c r="F11" s="16" t="n"/>
      <c r="G11" s="14" t="n"/>
      <c r="H11" s="14" t="n"/>
      <c r="I11" s="16" t="n"/>
      <c r="J11" s="17">
        <f>IF(A11="","",IF(AND(P11&lt;&gt;"",P11&gt;'Start here'!$B$4),"Not yet logged",IF(AND(F11&lt;&gt;"",F11&lt;='Start here'!$B$4),IF(AND(H11&lt;&gt;"",I11&lt;&gt;"",I11&lt;='Start here'!$B$4),"Closed and verified","Closed, not verified"),IF(AND(E11&lt;&gt;"",E11&lt;'Start here'!$B$4),"Overdue","Open"))))</f>
        <v/>
      </c>
      <c r="K11" s="18">
        <f>IF(J11="Overdue",'Start here'!$B$4-E11,0)</f>
        <v/>
      </c>
      <c r="L11" s="17">
        <f>IF(A11="","",IF(B11="","Link to a finding",IF(ISNA(MATCH(B11,Findings!$A$2:$A$301,0)),"Finding ID not found",IF(C11="","Describe the corrective action",IF(D11="","Add an owner",IF(E11="","Add a due date",IF(AND(F11&lt;&gt;"",P11&lt;&gt;"",F11&lt;P11),"Completed before the finding was logged",IF(AND(I11&lt;&gt;"",F11&lt;&gt;"",I11&lt;F11),"Verified before completed",IF(AND(H11&lt;&gt;"",H11=D11),"Verifier is the owner",IF(AND(F11&lt;&gt;"",G11=""),"Add completion evidence",IF(AND(F11&lt;&gt;"",H11=""),"Add a verifier",IF(AND(F11&lt;&gt;"",I11=""),"Add a verification date","OK"))))))))))))</f>
        <v/>
      </c>
      <c r="M11" s="17">
        <f>IF(A11="","",IFERROR(INDEX(Findings!$H$2:$H$301,MATCH(B11,Findings!$A$2:$A$301,0)),""))</f>
        <v/>
      </c>
      <c r="N11" s="17">
        <f>IF(A11="","",IFERROR(INDEX(Findings!$O$2:$O$301,MATCH(B11,Findings!$A$2:$A$301,0)),""))</f>
        <v/>
      </c>
      <c r="O11" s="17">
        <f>IF(A11="","",IF(OR('Start here'!$B$5="",N11='Start here'!$B$5),1,0))</f>
        <v/>
      </c>
      <c r="P11" s="19">
        <f>IF(A11="","",IFERROR(IF(INDEX(Findings!$C$2:$C$301,MATCH(B11,Findings!$A$2:$A$301,0))="","",INDEX(Findings!$C$2:$C$301,MATCH(B11,Findings!$A$2:$A$301,0))),""))</f>
        <v/>
      </c>
    </row>
    <row r="12">
      <c r="A12" s="14" t="n"/>
      <c r="B12" s="14" t="n"/>
      <c r="C12" s="14" t="n"/>
      <c r="D12" s="14" t="n"/>
      <c r="E12" s="16" t="n"/>
      <c r="F12" s="16" t="n"/>
      <c r="G12" s="14" t="n"/>
      <c r="H12" s="14" t="n"/>
      <c r="I12" s="16" t="n"/>
      <c r="J12" s="17">
        <f>IF(A12="","",IF(AND(P12&lt;&gt;"",P12&gt;'Start here'!$B$4),"Not yet logged",IF(AND(F12&lt;&gt;"",F12&lt;='Start here'!$B$4),IF(AND(H12&lt;&gt;"",I12&lt;&gt;"",I12&lt;='Start here'!$B$4),"Closed and verified","Closed, not verified"),IF(AND(E12&lt;&gt;"",E12&lt;'Start here'!$B$4),"Overdue","Open"))))</f>
        <v/>
      </c>
      <c r="K12" s="18">
        <f>IF(J12="Overdue",'Start here'!$B$4-E12,0)</f>
        <v/>
      </c>
      <c r="L12" s="17">
        <f>IF(A12="","",IF(B12="","Link to a finding",IF(ISNA(MATCH(B12,Findings!$A$2:$A$301,0)),"Finding ID not found",IF(C12="","Describe the corrective action",IF(D12="","Add an owner",IF(E12="","Add a due date",IF(AND(F12&lt;&gt;"",P12&lt;&gt;"",F12&lt;P12),"Completed before the finding was logged",IF(AND(I12&lt;&gt;"",F12&lt;&gt;"",I12&lt;F12),"Verified before completed",IF(AND(H12&lt;&gt;"",H12=D12),"Verifier is the owner",IF(AND(F12&lt;&gt;"",G12=""),"Add completion evidence",IF(AND(F12&lt;&gt;"",H12=""),"Add a verifier",IF(AND(F12&lt;&gt;"",I12=""),"Add a verification date","OK"))))))))))))</f>
        <v/>
      </c>
      <c r="M12" s="17">
        <f>IF(A12="","",IFERROR(INDEX(Findings!$H$2:$H$301,MATCH(B12,Findings!$A$2:$A$301,0)),""))</f>
        <v/>
      </c>
      <c r="N12" s="17">
        <f>IF(A12="","",IFERROR(INDEX(Findings!$O$2:$O$301,MATCH(B12,Findings!$A$2:$A$301,0)),""))</f>
        <v/>
      </c>
      <c r="O12" s="17">
        <f>IF(A12="","",IF(OR('Start here'!$B$5="",N12='Start here'!$B$5),1,0))</f>
        <v/>
      </c>
      <c r="P12" s="19">
        <f>IF(A12="","",IFERROR(IF(INDEX(Findings!$C$2:$C$301,MATCH(B12,Findings!$A$2:$A$301,0))="","",INDEX(Findings!$C$2:$C$301,MATCH(B12,Findings!$A$2:$A$301,0))),""))</f>
        <v/>
      </c>
    </row>
    <row r="13">
      <c r="A13" s="14" t="n"/>
      <c r="B13" s="14" t="n"/>
      <c r="C13" s="14" t="n"/>
      <c r="D13" s="14" t="n"/>
      <c r="E13" s="16" t="n"/>
      <c r="F13" s="16" t="n"/>
      <c r="G13" s="14" t="n"/>
      <c r="H13" s="14" t="n"/>
      <c r="I13" s="16" t="n"/>
      <c r="J13" s="17">
        <f>IF(A13="","",IF(AND(P13&lt;&gt;"",P13&gt;'Start here'!$B$4),"Not yet logged",IF(AND(F13&lt;&gt;"",F13&lt;='Start here'!$B$4),IF(AND(H13&lt;&gt;"",I13&lt;&gt;"",I13&lt;='Start here'!$B$4),"Closed and verified","Closed, not verified"),IF(AND(E13&lt;&gt;"",E13&lt;'Start here'!$B$4),"Overdue","Open"))))</f>
        <v/>
      </c>
      <c r="K13" s="18">
        <f>IF(J13="Overdue",'Start here'!$B$4-E13,0)</f>
        <v/>
      </c>
      <c r="L13" s="17">
        <f>IF(A13="","",IF(B13="","Link to a finding",IF(ISNA(MATCH(B13,Findings!$A$2:$A$301,0)),"Finding ID not found",IF(C13="","Describe the corrective action",IF(D13="","Add an owner",IF(E13="","Add a due date",IF(AND(F13&lt;&gt;"",P13&lt;&gt;"",F13&lt;P13),"Completed before the finding was logged",IF(AND(I13&lt;&gt;"",F13&lt;&gt;"",I13&lt;F13),"Verified before completed",IF(AND(H13&lt;&gt;"",H13=D13),"Verifier is the owner",IF(AND(F13&lt;&gt;"",G13=""),"Add completion evidence",IF(AND(F13&lt;&gt;"",H13=""),"Add a verifier",IF(AND(F13&lt;&gt;"",I13=""),"Add a verification date","OK"))))))))))))</f>
        <v/>
      </c>
      <c r="M13" s="17">
        <f>IF(A13="","",IFERROR(INDEX(Findings!$H$2:$H$301,MATCH(B13,Findings!$A$2:$A$301,0)),""))</f>
        <v/>
      </c>
      <c r="N13" s="17">
        <f>IF(A13="","",IFERROR(INDEX(Findings!$O$2:$O$301,MATCH(B13,Findings!$A$2:$A$301,0)),""))</f>
        <v/>
      </c>
      <c r="O13" s="17">
        <f>IF(A13="","",IF(OR('Start here'!$B$5="",N13='Start here'!$B$5),1,0))</f>
        <v/>
      </c>
      <c r="P13" s="19">
        <f>IF(A13="","",IFERROR(IF(INDEX(Findings!$C$2:$C$301,MATCH(B13,Findings!$A$2:$A$301,0))="","",INDEX(Findings!$C$2:$C$301,MATCH(B13,Findings!$A$2:$A$301,0))),""))</f>
        <v/>
      </c>
    </row>
    <row r="14">
      <c r="A14" s="14" t="n"/>
      <c r="B14" s="14" t="n"/>
      <c r="C14" s="14" t="n"/>
      <c r="D14" s="14" t="n"/>
      <c r="E14" s="16" t="n"/>
      <c r="F14" s="16" t="n"/>
      <c r="G14" s="14" t="n"/>
      <c r="H14" s="14" t="n"/>
      <c r="I14" s="16" t="n"/>
      <c r="J14" s="17">
        <f>IF(A14="","",IF(AND(P14&lt;&gt;"",P14&gt;'Start here'!$B$4),"Not yet logged",IF(AND(F14&lt;&gt;"",F14&lt;='Start here'!$B$4),IF(AND(H14&lt;&gt;"",I14&lt;&gt;"",I14&lt;='Start here'!$B$4),"Closed and verified","Closed, not verified"),IF(AND(E14&lt;&gt;"",E14&lt;'Start here'!$B$4),"Overdue","Open"))))</f>
        <v/>
      </c>
      <c r="K14" s="18">
        <f>IF(J14="Overdue",'Start here'!$B$4-E14,0)</f>
        <v/>
      </c>
      <c r="L14" s="17">
        <f>IF(A14="","",IF(B14="","Link to a finding",IF(ISNA(MATCH(B14,Findings!$A$2:$A$301,0)),"Finding ID not found",IF(C14="","Describe the corrective action",IF(D14="","Add an owner",IF(E14="","Add a due date",IF(AND(F14&lt;&gt;"",P14&lt;&gt;"",F14&lt;P14),"Completed before the finding was logged",IF(AND(I14&lt;&gt;"",F14&lt;&gt;"",I14&lt;F14),"Verified before completed",IF(AND(H14&lt;&gt;"",H14=D14),"Verifier is the owner",IF(AND(F14&lt;&gt;"",G14=""),"Add completion evidence",IF(AND(F14&lt;&gt;"",H14=""),"Add a verifier",IF(AND(F14&lt;&gt;"",I14=""),"Add a verification date","OK"))))))))))))</f>
        <v/>
      </c>
      <c r="M14" s="17">
        <f>IF(A14="","",IFERROR(INDEX(Findings!$H$2:$H$301,MATCH(B14,Findings!$A$2:$A$301,0)),""))</f>
        <v/>
      </c>
      <c r="N14" s="17">
        <f>IF(A14="","",IFERROR(INDEX(Findings!$O$2:$O$301,MATCH(B14,Findings!$A$2:$A$301,0)),""))</f>
        <v/>
      </c>
      <c r="O14" s="17">
        <f>IF(A14="","",IF(OR('Start here'!$B$5="",N14='Start here'!$B$5),1,0))</f>
        <v/>
      </c>
      <c r="P14" s="19">
        <f>IF(A14="","",IFERROR(IF(INDEX(Findings!$C$2:$C$301,MATCH(B14,Findings!$A$2:$A$301,0))="","",INDEX(Findings!$C$2:$C$301,MATCH(B14,Findings!$A$2:$A$301,0))),""))</f>
        <v/>
      </c>
    </row>
    <row r="15">
      <c r="A15" s="14" t="n"/>
      <c r="B15" s="14" t="n"/>
      <c r="C15" s="14" t="n"/>
      <c r="D15" s="14" t="n"/>
      <c r="E15" s="16" t="n"/>
      <c r="F15" s="16" t="n"/>
      <c r="G15" s="14" t="n"/>
      <c r="H15" s="14" t="n"/>
      <c r="I15" s="16" t="n"/>
      <c r="J15" s="17">
        <f>IF(A15="","",IF(AND(P15&lt;&gt;"",P15&gt;'Start here'!$B$4),"Not yet logged",IF(AND(F15&lt;&gt;"",F15&lt;='Start here'!$B$4),IF(AND(H15&lt;&gt;"",I15&lt;&gt;"",I15&lt;='Start here'!$B$4),"Closed and verified","Closed, not verified"),IF(AND(E15&lt;&gt;"",E15&lt;'Start here'!$B$4),"Overdue","Open"))))</f>
        <v/>
      </c>
      <c r="K15" s="18">
        <f>IF(J15="Overdue",'Start here'!$B$4-E15,0)</f>
        <v/>
      </c>
      <c r="L15" s="17">
        <f>IF(A15="","",IF(B15="","Link to a finding",IF(ISNA(MATCH(B15,Findings!$A$2:$A$301,0)),"Finding ID not found",IF(C15="","Describe the corrective action",IF(D15="","Add an owner",IF(E15="","Add a due date",IF(AND(F15&lt;&gt;"",P15&lt;&gt;"",F15&lt;P15),"Completed before the finding was logged",IF(AND(I15&lt;&gt;"",F15&lt;&gt;"",I15&lt;F15),"Verified before completed",IF(AND(H15&lt;&gt;"",H15=D15),"Verifier is the owner",IF(AND(F15&lt;&gt;"",G15=""),"Add completion evidence",IF(AND(F15&lt;&gt;"",H15=""),"Add a verifier",IF(AND(F15&lt;&gt;"",I15=""),"Add a verification date","OK"))))))))))))</f>
        <v/>
      </c>
      <c r="M15" s="17">
        <f>IF(A15="","",IFERROR(INDEX(Findings!$H$2:$H$301,MATCH(B15,Findings!$A$2:$A$301,0)),""))</f>
        <v/>
      </c>
      <c r="N15" s="17">
        <f>IF(A15="","",IFERROR(INDEX(Findings!$O$2:$O$301,MATCH(B15,Findings!$A$2:$A$301,0)),""))</f>
        <v/>
      </c>
      <c r="O15" s="17">
        <f>IF(A15="","",IF(OR('Start here'!$B$5="",N15='Start here'!$B$5),1,0))</f>
        <v/>
      </c>
      <c r="P15" s="19">
        <f>IF(A15="","",IFERROR(IF(INDEX(Findings!$C$2:$C$301,MATCH(B15,Findings!$A$2:$A$301,0))="","",INDEX(Findings!$C$2:$C$301,MATCH(B15,Findings!$A$2:$A$301,0))),""))</f>
        <v/>
      </c>
    </row>
    <row r="16">
      <c r="A16" s="14" t="n"/>
      <c r="B16" s="14" t="n"/>
      <c r="C16" s="14" t="n"/>
      <c r="D16" s="14" t="n"/>
      <c r="E16" s="16" t="n"/>
      <c r="F16" s="16" t="n"/>
      <c r="G16" s="14" t="n"/>
      <c r="H16" s="14" t="n"/>
      <c r="I16" s="16" t="n"/>
      <c r="J16" s="17">
        <f>IF(A16="","",IF(AND(P16&lt;&gt;"",P16&gt;'Start here'!$B$4),"Not yet logged",IF(AND(F16&lt;&gt;"",F16&lt;='Start here'!$B$4),IF(AND(H16&lt;&gt;"",I16&lt;&gt;"",I16&lt;='Start here'!$B$4),"Closed and verified","Closed, not verified"),IF(AND(E16&lt;&gt;"",E16&lt;'Start here'!$B$4),"Overdue","Open"))))</f>
        <v/>
      </c>
      <c r="K16" s="18">
        <f>IF(J16="Overdue",'Start here'!$B$4-E16,0)</f>
        <v/>
      </c>
      <c r="L16" s="17">
        <f>IF(A16="","",IF(B16="","Link to a finding",IF(ISNA(MATCH(B16,Findings!$A$2:$A$301,0)),"Finding ID not found",IF(C16="","Describe the corrective action",IF(D16="","Add an owner",IF(E16="","Add a due date",IF(AND(F16&lt;&gt;"",P16&lt;&gt;"",F16&lt;P16),"Completed before the finding was logged",IF(AND(I16&lt;&gt;"",F16&lt;&gt;"",I16&lt;F16),"Verified before completed",IF(AND(H16&lt;&gt;"",H16=D16),"Verifier is the owner",IF(AND(F16&lt;&gt;"",G16=""),"Add completion evidence",IF(AND(F16&lt;&gt;"",H16=""),"Add a verifier",IF(AND(F16&lt;&gt;"",I16=""),"Add a verification date","OK"))))))))))))</f>
        <v/>
      </c>
      <c r="M16" s="17">
        <f>IF(A16="","",IFERROR(INDEX(Findings!$H$2:$H$301,MATCH(B16,Findings!$A$2:$A$301,0)),""))</f>
        <v/>
      </c>
      <c r="N16" s="17">
        <f>IF(A16="","",IFERROR(INDEX(Findings!$O$2:$O$301,MATCH(B16,Findings!$A$2:$A$301,0)),""))</f>
        <v/>
      </c>
      <c r="O16" s="17">
        <f>IF(A16="","",IF(OR('Start here'!$B$5="",N16='Start here'!$B$5),1,0))</f>
        <v/>
      </c>
      <c r="P16" s="19">
        <f>IF(A16="","",IFERROR(IF(INDEX(Findings!$C$2:$C$301,MATCH(B16,Findings!$A$2:$A$301,0))="","",INDEX(Findings!$C$2:$C$301,MATCH(B16,Findings!$A$2:$A$301,0))),""))</f>
        <v/>
      </c>
    </row>
    <row r="17">
      <c r="A17" s="14" t="n"/>
      <c r="B17" s="14" t="n"/>
      <c r="C17" s="14" t="n"/>
      <c r="D17" s="14" t="n"/>
      <c r="E17" s="16" t="n"/>
      <c r="F17" s="16" t="n"/>
      <c r="G17" s="14" t="n"/>
      <c r="H17" s="14" t="n"/>
      <c r="I17" s="16" t="n"/>
      <c r="J17" s="17">
        <f>IF(A17="","",IF(AND(P17&lt;&gt;"",P17&gt;'Start here'!$B$4),"Not yet logged",IF(AND(F17&lt;&gt;"",F17&lt;='Start here'!$B$4),IF(AND(H17&lt;&gt;"",I17&lt;&gt;"",I17&lt;='Start here'!$B$4),"Closed and verified","Closed, not verified"),IF(AND(E17&lt;&gt;"",E17&lt;'Start here'!$B$4),"Overdue","Open"))))</f>
        <v/>
      </c>
      <c r="K17" s="18">
        <f>IF(J17="Overdue",'Start here'!$B$4-E17,0)</f>
        <v/>
      </c>
      <c r="L17" s="17">
        <f>IF(A17="","",IF(B17="","Link to a finding",IF(ISNA(MATCH(B17,Findings!$A$2:$A$301,0)),"Finding ID not found",IF(C17="","Describe the corrective action",IF(D17="","Add an owner",IF(E17="","Add a due date",IF(AND(F17&lt;&gt;"",P17&lt;&gt;"",F17&lt;P17),"Completed before the finding was logged",IF(AND(I17&lt;&gt;"",F17&lt;&gt;"",I17&lt;F17),"Verified before completed",IF(AND(H17&lt;&gt;"",H17=D17),"Verifier is the owner",IF(AND(F17&lt;&gt;"",G17=""),"Add completion evidence",IF(AND(F17&lt;&gt;"",H17=""),"Add a verifier",IF(AND(F17&lt;&gt;"",I17=""),"Add a verification date","OK"))))))))))))</f>
        <v/>
      </c>
      <c r="M17" s="17">
        <f>IF(A17="","",IFERROR(INDEX(Findings!$H$2:$H$301,MATCH(B17,Findings!$A$2:$A$301,0)),""))</f>
        <v/>
      </c>
      <c r="N17" s="17">
        <f>IF(A17="","",IFERROR(INDEX(Findings!$O$2:$O$301,MATCH(B17,Findings!$A$2:$A$301,0)),""))</f>
        <v/>
      </c>
      <c r="O17" s="17">
        <f>IF(A17="","",IF(OR('Start here'!$B$5="",N17='Start here'!$B$5),1,0))</f>
        <v/>
      </c>
      <c r="P17" s="19">
        <f>IF(A17="","",IFERROR(IF(INDEX(Findings!$C$2:$C$301,MATCH(B17,Findings!$A$2:$A$301,0))="","",INDEX(Findings!$C$2:$C$301,MATCH(B17,Findings!$A$2:$A$301,0))),""))</f>
        <v/>
      </c>
    </row>
    <row r="18">
      <c r="A18" s="14" t="n"/>
      <c r="B18" s="14" t="n"/>
      <c r="C18" s="14" t="n"/>
      <c r="D18" s="14" t="n"/>
      <c r="E18" s="16" t="n"/>
      <c r="F18" s="16" t="n"/>
      <c r="G18" s="14" t="n"/>
      <c r="H18" s="14" t="n"/>
      <c r="I18" s="16" t="n"/>
      <c r="J18" s="17">
        <f>IF(A18="","",IF(AND(P18&lt;&gt;"",P18&gt;'Start here'!$B$4),"Not yet logged",IF(AND(F18&lt;&gt;"",F18&lt;='Start here'!$B$4),IF(AND(H18&lt;&gt;"",I18&lt;&gt;"",I18&lt;='Start here'!$B$4),"Closed and verified","Closed, not verified"),IF(AND(E18&lt;&gt;"",E18&lt;'Start here'!$B$4),"Overdue","Open"))))</f>
        <v/>
      </c>
      <c r="K18" s="18">
        <f>IF(J18="Overdue",'Start here'!$B$4-E18,0)</f>
        <v/>
      </c>
      <c r="L18" s="17">
        <f>IF(A18="","",IF(B18="","Link to a finding",IF(ISNA(MATCH(B18,Findings!$A$2:$A$301,0)),"Finding ID not found",IF(C18="","Describe the corrective action",IF(D18="","Add an owner",IF(E18="","Add a due date",IF(AND(F18&lt;&gt;"",P18&lt;&gt;"",F18&lt;P18),"Completed before the finding was logged",IF(AND(I18&lt;&gt;"",F18&lt;&gt;"",I18&lt;F18),"Verified before completed",IF(AND(H18&lt;&gt;"",H18=D18),"Verifier is the owner",IF(AND(F18&lt;&gt;"",G18=""),"Add completion evidence",IF(AND(F18&lt;&gt;"",H18=""),"Add a verifier",IF(AND(F18&lt;&gt;"",I18=""),"Add a verification date","OK"))))))))))))</f>
        <v/>
      </c>
      <c r="M18" s="17">
        <f>IF(A18="","",IFERROR(INDEX(Findings!$H$2:$H$301,MATCH(B18,Findings!$A$2:$A$301,0)),""))</f>
        <v/>
      </c>
      <c r="N18" s="17">
        <f>IF(A18="","",IFERROR(INDEX(Findings!$O$2:$O$301,MATCH(B18,Findings!$A$2:$A$301,0)),""))</f>
        <v/>
      </c>
      <c r="O18" s="17">
        <f>IF(A18="","",IF(OR('Start here'!$B$5="",N18='Start here'!$B$5),1,0))</f>
        <v/>
      </c>
      <c r="P18" s="19">
        <f>IF(A18="","",IFERROR(IF(INDEX(Findings!$C$2:$C$301,MATCH(B18,Findings!$A$2:$A$301,0))="","",INDEX(Findings!$C$2:$C$301,MATCH(B18,Findings!$A$2:$A$301,0))),""))</f>
        <v/>
      </c>
    </row>
    <row r="19">
      <c r="A19" s="14" t="n"/>
      <c r="B19" s="14" t="n"/>
      <c r="C19" s="14" t="n"/>
      <c r="D19" s="14" t="n"/>
      <c r="E19" s="16" t="n"/>
      <c r="F19" s="16" t="n"/>
      <c r="G19" s="14" t="n"/>
      <c r="H19" s="14" t="n"/>
      <c r="I19" s="16" t="n"/>
      <c r="J19" s="17">
        <f>IF(A19="","",IF(AND(P19&lt;&gt;"",P19&gt;'Start here'!$B$4),"Not yet logged",IF(AND(F19&lt;&gt;"",F19&lt;='Start here'!$B$4),IF(AND(H19&lt;&gt;"",I19&lt;&gt;"",I19&lt;='Start here'!$B$4),"Closed and verified","Closed, not verified"),IF(AND(E19&lt;&gt;"",E19&lt;'Start here'!$B$4),"Overdue","Open"))))</f>
        <v/>
      </c>
      <c r="K19" s="18">
        <f>IF(J19="Overdue",'Start here'!$B$4-E19,0)</f>
        <v/>
      </c>
      <c r="L19" s="17">
        <f>IF(A19="","",IF(B19="","Link to a finding",IF(ISNA(MATCH(B19,Findings!$A$2:$A$301,0)),"Finding ID not found",IF(C19="","Describe the corrective action",IF(D19="","Add an owner",IF(E19="","Add a due date",IF(AND(F19&lt;&gt;"",P19&lt;&gt;"",F19&lt;P19),"Completed before the finding was logged",IF(AND(I19&lt;&gt;"",F19&lt;&gt;"",I19&lt;F19),"Verified before completed",IF(AND(H19&lt;&gt;"",H19=D19),"Verifier is the owner",IF(AND(F19&lt;&gt;"",G19=""),"Add completion evidence",IF(AND(F19&lt;&gt;"",H19=""),"Add a verifier",IF(AND(F19&lt;&gt;"",I19=""),"Add a verification date","OK"))))))))))))</f>
        <v/>
      </c>
      <c r="M19" s="17">
        <f>IF(A19="","",IFERROR(INDEX(Findings!$H$2:$H$301,MATCH(B19,Findings!$A$2:$A$301,0)),""))</f>
        <v/>
      </c>
      <c r="N19" s="17">
        <f>IF(A19="","",IFERROR(INDEX(Findings!$O$2:$O$301,MATCH(B19,Findings!$A$2:$A$301,0)),""))</f>
        <v/>
      </c>
      <c r="O19" s="17">
        <f>IF(A19="","",IF(OR('Start here'!$B$5="",N19='Start here'!$B$5),1,0))</f>
        <v/>
      </c>
      <c r="P19" s="19">
        <f>IF(A19="","",IFERROR(IF(INDEX(Findings!$C$2:$C$301,MATCH(B19,Findings!$A$2:$A$301,0))="","",INDEX(Findings!$C$2:$C$301,MATCH(B19,Findings!$A$2:$A$301,0))),""))</f>
        <v/>
      </c>
    </row>
    <row r="20">
      <c r="A20" s="14" t="n"/>
      <c r="B20" s="14" t="n"/>
      <c r="C20" s="14" t="n"/>
      <c r="D20" s="14" t="n"/>
      <c r="E20" s="16" t="n"/>
      <c r="F20" s="16" t="n"/>
      <c r="G20" s="14" t="n"/>
      <c r="H20" s="14" t="n"/>
      <c r="I20" s="16" t="n"/>
      <c r="J20" s="17">
        <f>IF(A20="","",IF(AND(P20&lt;&gt;"",P20&gt;'Start here'!$B$4),"Not yet logged",IF(AND(F20&lt;&gt;"",F20&lt;='Start here'!$B$4),IF(AND(H20&lt;&gt;"",I20&lt;&gt;"",I20&lt;='Start here'!$B$4),"Closed and verified","Closed, not verified"),IF(AND(E20&lt;&gt;"",E20&lt;'Start here'!$B$4),"Overdue","Open"))))</f>
        <v/>
      </c>
      <c r="K20" s="18">
        <f>IF(J20="Overdue",'Start here'!$B$4-E20,0)</f>
        <v/>
      </c>
      <c r="L20" s="17">
        <f>IF(A20="","",IF(B20="","Link to a finding",IF(ISNA(MATCH(B20,Findings!$A$2:$A$301,0)),"Finding ID not found",IF(C20="","Describe the corrective action",IF(D20="","Add an owner",IF(E20="","Add a due date",IF(AND(F20&lt;&gt;"",P20&lt;&gt;"",F20&lt;P20),"Completed before the finding was logged",IF(AND(I20&lt;&gt;"",F20&lt;&gt;"",I20&lt;F20),"Verified before completed",IF(AND(H20&lt;&gt;"",H20=D20),"Verifier is the owner",IF(AND(F20&lt;&gt;"",G20=""),"Add completion evidence",IF(AND(F20&lt;&gt;"",H20=""),"Add a verifier",IF(AND(F20&lt;&gt;"",I20=""),"Add a verification date","OK"))))))))))))</f>
        <v/>
      </c>
      <c r="M20" s="17">
        <f>IF(A20="","",IFERROR(INDEX(Findings!$H$2:$H$301,MATCH(B20,Findings!$A$2:$A$301,0)),""))</f>
        <v/>
      </c>
      <c r="N20" s="17">
        <f>IF(A20="","",IFERROR(INDEX(Findings!$O$2:$O$301,MATCH(B20,Findings!$A$2:$A$301,0)),""))</f>
        <v/>
      </c>
      <c r="O20" s="17">
        <f>IF(A20="","",IF(OR('Start here'!$B$5="",N20='Start here'!$B$5),1,0))</f>
        <v/>
      </c>
      <c r="P20" s="19">
        <f>IF(A20="","",IFERROR(IF(INDEX(Findings!$C$2:$C$301,MATCH(B20,Findings!$A$2:$A$301,0))="","",INDEX(Findings!$C$2:$C$301,MATCH(B20,Findings!$A$2:$A$301,0))),""))</f>
        <v/>
      </c>
    </row>
    <row r="21">
      <c r="A21" s="14" t="n"/>
      <c r="B21" s="14" t="n"/>
      <c r="C21" s="14" t="n"/>
      <c r="D21" s="14" t="n"/>
      <c r="E21" s="16" t="n"/>
      <c r="F21" s="16" t="n"/>
      <c r="G21" s="14" t="n"/>
      <c r="H21" s="14" t="n"/>
      <c r="I21" s="16" t="n"/>
      <c r="J21" s="17">
        <f>IF(A21="","",IF(AND(P21&lt;&gt;"",P21&gt;'Start here'!$B$4),"Not yet logged",IF(AND(F21&lt;&gt;"",F21&lt;='Start here'!$B$4),IF(AND(H21&lt;&gt;"",I21&lt;&gt;"",I21&lt;='Start here'!$B$4),"Closed and verified","Closed, not verified"),IF(AND(E21&lt;&gt;"",E21&lt;'Start here'!$B$4),"Overdue","Open"))))</f>
        <v/>
      </c>
      <c r="K21" s="18">
        <f>IF(J21="Overdue",'Start here'!$B$4-E21,0)</f>
        <v/>
      </c>
      <c r="L21" s="17">
        <f>IF(A21="","",IF(B21="","Link to a finding",IF(ISNA(MATCH(B21,Findings!$A$2:$A$301,0)),"Finding ID not found",IF(C21="","Describe the corrective action",IF(D21="","Add an owner",IF(E21="","Add a due date",IF(AND(F21&lt;&gt;"",P21&lt;&gt;"",F21&lt;P21),"Completed before the finding was logged",IF(AND(I21&lt;&gt;"",F21&lt;&gt;"",I21&lt;F21),"Verified before completed",IF(AND(H21&lt;&gt;"",H21=D21),"Verifier is the owner",IF(AND(F21&lt;&gt;"",G21=""),"Add completion evidence",IF(AND(F21&lt;&gt;"",H21=""),"Add a verifier",IF(AND(F21&lt;&gt;"",I21=""),"Add a verification date","OK"))))))))))))</f>
        <v/>
      </c>
      <c r="M21" s="17">
        <f>IF(A21="","",IFERROR(INDEX(Findings!$H$2:$H$301,MATCH(B21,Findings!$A$2:$A$301,0)),""))</f>
        <v/>
      </c>
      <c r="N21" s="17">
        <f>IF(A21="","",IFERROR(INDEX(Findings!$O$2:$O$301,MATCH(B21,Findings!$A$2:$A$301,0)),""))</f>
        <v/>
      </c>
      <c r="O21" s="17">
        <f>IF(A21="","",IF(OR('Start here'!$B$5="",N21='Start here'!$B$5),1,0))</f>
        <v/>
      </c>
      <c r="P21" s="19">
        <f>IF(A21="","",IFERROR(IF(INDEX(Findings!$C$2:$C$301,MATCH(B21,Findings!$A$2:$A$301,0))="","",INDEX(Findings!$C$2:$C$301,MATCH(B21,Findings!$A$2:$A$301,0))),""))</f>
        <v/>
      </c>
    </row>
    <row r="22">
      <c r="A22" s="14" t="n"/>
      <c r="B22" s="14" t="n"/>
      <c r="C22" s="14" t="n"/>
      <c r="D22" s="14" t="n"/>
      <c r="E22" s="16" t="n"/>
      <c r="F22" s="16" t="n"/>
      <c r="G22" s="14" t="n"/>
      <c r="H22" s="14" t="n"/>
      <c r="I22" s="16" t="n"/>
      <c r="J22" s="17">
        <f>IF(A22="","",IF(AND(P22&lt;&gt;"",P22&gt;'Start here'!$B$4),"Not yet logged",IF(AND(F22&lt;&gt;"",F22&lt;='Start here'!$B$4),IF(AND(H22&lt;&gt;"",I22&lt;&gt;"",I22&lt;='Start here'!$B$4),"Closed and verified","Closed, not verified"),IF(AND(E22&lt;&gt;"",E22&lt;'Start here'!$B$4),"Overdue","Open"))))</f>
        <v/>
      </c>
      <c r="K22" s="18">
        <f>IF(J22="Overdue",'Start here'!$B$4-E22,0)</f>
        <v/>
      </c>
      <c r="L22" s="17">
        <f>IF(A22="","",IF(B22="","Link to a finding",IF(ISNA(MATCH(B22,Findings!$A$2:$A$301,0)),"Finding ID not found",IF(C22="","Describe the corrective action",IF(D22="","Add an owner",IF(E22="","Add a due date",IF(AND(F22&lt;&gt;"",P22&lt;&gt;"",F22&lt;P22),"Completed before the finding was logged",IF(AND(I22&lt;&gt;"",F22&lt;&gt;"",I22&lt;F22),"Verified before completed",IF(AND(H22&lt;&gt;"",H22=D22),"Verifier is the owner",IF(AND(F22&lt;&gt;"",G22=""),"Add completion evidence",IF(AND(F22&lt;&gt;"",H22=""),"Add a verifier",IF(AND(F22&lt;&gt;"",I22=""),"Add a verification date","OK"))))))))))))</f>
        <v/>
      </c>
      <c r="M22" s="17">
        <f>IF(A22="","",IFERROR(INDEX(Findings!$H$2:$H$301,MATCH(B22,Findings!$A$2:$A$301,0)),""))</f>
        <v/>
      </c>
      <c r="N22" s="17">
        <f>IF(A22="","",IFERROR(INDEX(Findings!$O$2:$O$301,MATCH(B22,Findings!$A$2:$A$301,0)),""))</f>
        <v/>
      </c>
      <c r="O22" s="17">
        <f>IF(A22="","",IF(OR('Start here'!$B$5="",N22='Start here'!$B$5),1,0))</f>
        <v/>
      </c>
      <c r="P22" s="19">
        <f>IF(A22="","",IFERROR(IF(INDEX(Findings!$C$2:$C$301,MATCH(B22,Findings!$A$2:$A$301,0))="","",INDEX(Findings!$C$2:$C$301,MATCH(B22,Findings!$A$2:$A$301,0))),""))</f>
        <v/>
      </c>
    </row>
    <row r="23">
      <c r="A23" s="14" t="n"/>
      <c r="B23" s="14" t="n"/>
      <c r="C23" s="14" t="n"/>
      <c r="D23" s="14" t="n"/>
      <c r="E23" s="16" t="n"/>
      <c r="F23" s="16" t="n"/>
      <c r="G23" s="14" t="n"/>
      <c r="H23" s="14" t="n"/>
      <c r="I23" s="16" t="n"/>
      <c r="J23" s="17">
        <f>IF(A23="","",IF(AND(P23&lt;&gt;"",P23&gt;'Start here'!$B$4),"Not yet logged",IF(AND(F23&lt;&gt;"",F23&lt;='Start here'!$B$4),IF(AND(H23&lt;&gt;"",I23&lt;&gt;"",I23&lt;='Start here'!$B$4),"Closed and verified","Closed, not verified"),IF(AND(E23&lt;&gt;"",E23&lt;'Start here'!$B$4),"Overdue","Open"))))</f>
        <v/>
      </c>
      <c r="K23" s="18">
        <f>IF(J23="Overdue",'Start here'!$B$4-E23,0)</f>
        <v/>
      </c>
      <c r="L23" s="17">
        <f>IF(A23="","",IF(B23="","Link to a finding",IF(ISNA(MATCH(B23,Findings!$A$2:$A$301,0)),"Finding ID not found",IF(C23="","Describe the corrective action",IF(D23="","Add an owner",IF(E23="","Add a due date",IF(AND(F23&lt;&gt;"",P23&lt;&gt;"",F23&lt;P23),"Completed before the finding was logged",IF(AND(I23&lt;&gt;"",F23&lt;&gt;"",I23&lt;F23),"Verified before completed",IF(AND(H23&lt;&gt;"",H23=D23),"Verifier is the owner",IF(AND(F23&lt;&gt;"",G23=""),"Add completion evidence",IF(AND(F23&lt;&gt;"",H23=""),"Add a verifier",IF(AND(F23&lt;&gt;"",I23=""),"Add a verification date","OK"))))))))))))</f>
        <v/>
      </c>
      <c r="M23" s="17">
        <f>IF(A23="","",IFERROR(INDEX(Findings!$H$2:$H$301,MATCH(B23,Findings!$A$2:$A$301,0)),""))</f>
        <v/>
      </c>
      <c r="N23" s="17">
        <f>IF(A23="","",IFERROR(INDEX(Findings!$O$2:$O$301,MATCH(B23,Findings!$A$2:$A$301,0)),""))</f>
        <v/>
      </c>
      <c r="O23" s="17">
        <f>IF(A23="","",IF(OR('Start here'!$B$5="",N23='Start here'!$B$5),1,0))</f>
        <v/>
      </c>
      <c r="P23" s="19">
        <f>IF(A23="","",IFERROR(IF(INDEX(Findings!$C$2:$C$301,MATCH(B23,Findings!$A$2:$A$301,0))="","",INDEX(Findings!$C$2:$C$301,MATCH(B23,Findings!$A$2:$A$301,0))),""))</f>
        <v/>
      </c>
    </row>
    <row r="24">
      <c r="A24" s="14" t="n"/>
      <c r="B24" s="14" t="n"/>
      <c r="C24" s="14" t="n"/>
      <c r="D24" s="14" t="n"/>
      <c r="E24" s="16" t="n"/>
      <c r="F24" s="16" t="n"/>
      <c r="G24" s="14" t="n"/>
      <c r="H24" s="14" t="n"/>
      <c r="I24" s="16" t="n"/>
      <c r="J24" s="17">
        <f>IF(A24="","",IF(AND(P24&lt;&gt;"",P24&gt;'Start here'!$B$4),"Not yet logged",IF(AND(F24&lt;&gt;"",F24&lt;='Start here'!$B$4),IF(AND(H24&lt;&gt;"",I24&lt;&gt;"",I24&lt;='Start here'!$B$4),"Closed and verified","Closed, not verified"),IF(AND(E24&lt;&gt;"",E24&lt;'Start here'!$B$4),"Overdue","Open"))))</f>
        <v/>
      </c>
      <c r="K24" s="18">
        <f>IF(J24="Overdue",'Start here'!$B$4-E24,0)</f>
        <v/>
      </c>
      <c r="L24" s="17">
        <f>IF(A24="","",IF(B24="","Link to a finding",IF(ISNA(MATCH(B24,Findings!$A$2:$A$301,0)),"Finding ID not found",IF(C24="","Describe the corrective action",IF(D24="","Add an owner",IF(E24="","Add a due date",IF(AND(F24&lt;&gt;"",P24&lt;&gt;"",F24&lt;P24),"Completed before the finding was logged",IF(AND(I24&lt;&gt;"",F24&lt;&gt;"",I24&lt;F24),"Verified before completed",IF(AND(H24&lt;&gt;"",H24=D24),"Verifier is the owner",IF(AND(F24&lt;&gt;"",G24=""),"Add completion evidence",IF(AND(F24&lt;&gt;"",H24=""),"Add a verifier",IF(AND(F24&lt;&gt;"",I24=""),"Add a verification date","OK"))))))))))))</f>
        <v/>
      </c>
      <c r="M24" s="17">
        <f>IF(A24="","",IFERROR(INDEX(Findings!$H$2:$H$301,MATCH(B24,Findings!$A$2:$A$301,0)),""))</f>
        <v/>
      </c>
      <c r="N24" s="17">
        <f>IF(A24="","",IFERROR(INDEX(Findings!$O$2:$O$301,MATCH(B24,Findings!$A$2:$A$301,0)),""))</f>
        <v/>
      </c>
      <c r="O24" s="17">
        <f>IF(A24="","",IF(OR('Start here'!$B$5="",N24='Start here'!$B$5),1,0))</f>
        <v/>
      </c>
      <c r="P24" s="19">
        <f>IF(A24="","",IFERROR(IF(INDEX(Findings!$C$2:$C$301,MATCH(B24,Findings!$A$2:$A$301,0))="","",INDEX(Findings!$C$2:$C$301,MATCH(B24,Findings!$A$2:$A$301,0))),""))</f>
        <v/>
      </c>
    </row>
    <row r="25">
      <c r="A25" s="14" t="n"/>
      <c r="B25" s="14" t="n"/>
      <c r="C25" s="14" t="n"/>
      <c r="D25" s="14" t="n"/>
      <c r="E25" s="16" t="n"/>
      <c r="F25" s="16" t="n"/>
      <c r="G25" s="14" t="n"/>
      <c r="H25" s="14" t="n"/>
      <c r="I25" s="16" t="n"/>
      <c r="J25" s="17">
        <f>IF(A25="","",IF(AND(P25&lt;&gt;"",P25&gt;'Start here'!$B$4),"Not yet logged",IF(AND(F25&lt;&gt;"",F25&lt;='Start here'!$B$4),IF(AND(H25&lt;&gt;"",I25&lt;&gt;"",I25&lt;='Start here'!$B$4),"Closed and verified","Closed, not verified"),IF(AND(E25&lt;&gt;"",E25&lt;'Start here'!$B$4),"Overdue","Open"))))</f>
        <v/>
      </c>
      <c r="K25" s="18">
        <f>IF(J25="Overdue",'Start here'!$B$4-E25,0)</f>
        <v/>
      </c>
      <c r="L25" s="17">
        <f>IF(A25="","",IF(B25="","Link to a finding",IF(ISNA(MATCH(B25,Findings!$A$2:$A$301,0)),"Finding ID not found",IF(C25="","Describe the corrective action",IF(D25="","Add an owner",IF(E25="","Add a due date",IF(AND(F25&lt;&gt;"",P25&lt;&gt;"",F25&lt;P25),"Completed before the finding was logged",IF(AND(I25&lt;&gt;"",F25&lt;&gt;"",I25&lt;F25),"Verified before completed",IF(AND(H25&lt;&gt;"",H25=D25),"Verifier is the owner",IF(AND(F25&lt;&gt;"",G25=""),"Add completion evidence",IF(AND(F25&lt;&gt;"",H25=""),"Add a verifier",IF(AND(F25&lt;&gt;"",I25=""),"Add a verification date","OK"))))))))))))</f>
        <v/>
      </c>
      <c r="M25" s="17">
        <f>IF(A25="","",IFERROR(INDEX(Findings!$H$2:$H$301,MATCH(B25,Findings!$A$2:$A$301,0)),""))</f>
        <v/>
      </c>
      <c r="N25" s="17">
        <f>IF(A25="","",IFERROR(INDEX(Findings!$O$2:$O$301,MATCH(B25,Findings!$A$2:$A$301,0)),""))</f>
        <v/>
      </c>
      <c r="O25" s="17">
        <f>IF(A25="","",IF(OR('Start here'!$B$5="",N25='Start here'!$B$5),1,0))</f>
        <v/>
      </c>
      <c r="P25" s="19">
        <f>IF(A25="","",IFERROR(IF(INDEX(Findings!$C$2:$C$301,MATCH(B25,Findings!$A$2:$A$301,0))="","",INDEX(Findings!$C$2:$C$301,MATCH(B25,Findings!$A$2:$A$301,0))),""))</f>
        <v/>
      </c>
    </row>
    <row r="26">
      <c r="A26" s="14" t="n"/>
      <c r="B26" s="14" t="n"/>
      <c r="C26" s="14" t="n"/>
      <c r="D26" s="14" t="n"/>
      <c r="E26" s="16" t="n"/>
      <c r="F26" s="16" t="n"/>
      <c r="G26" s="14" t="n"/>
      <c r="H26" s="14" t="n"/>
      <c r="I26" s="16" t="n"/>
      <c r="J26" s="17">
        <f>IF(A26="","",IF(AND(P26&lt;&gt;"",P26&gt;'Start here'!$B$4),"Not yet logged",IF(AND(F26&lt;&gt;"",F26&lt;='Start here'!$B$4),IF(AND(H26&lt;&gt;"",I26&lt;&gt;"",I26&lt;='Start here'!$B$4),"Closed and verified","Closed, not verified"),IF(AND(E26&lt;&gt;"",E26&lt;'Start here'!$B$4),"Overdue","Open"))))</f>
        <v/>
      </c>
      <c r="K26" s="18">
        <f>IF(J26="Overdue",'Start here'!$B$4-E26,0)</f>
        <v/>
      </c>
      <c r="L26" s="17">
        <f>IF(A26="","",IF(B26="","Link to a finding",IF(ISNA(MATCH(B26,Findings!$A$2:$A$301,0)),"Finding ID not found",IF(C26="","Describe the corrective action",IF(D26="","Add an owner",IF(E26="","Add a due date",IF(AND(F26&lt;&gt;"",P26&lt;&gt;"",F26&lt;P26),"Completed before the finding was logged",IF(AND(I26&lt;&gt;"",F26&lt;&gt;"",I26&lt;F26),"Verified before completed",IF(AND(H26&lt;&gt;"",H26=D26),"Verifier is the owner",IF(AND(F26&lt;&gt;"",G26=""),"Add completion evidence",IF(AND(F26&lt;&gt;"",H26=""),"Add a verifier",IF(AND(F26&lt;&gt;"",I26=""),"Add a verification date","OK"))))))))))))</f>
        <v/>
      </c>
      <c r="M26" s="17">
        <f>IF(A26="","",IFERROR(INDEX(Findings!$H$2:$H$301,MATCH(B26,Findings!$A$2:$A$301,0)),""))</f>
        <v/>
      </c>
      <c r="N26" s="17">
        <f>IF(A26="","",IFERROR(INDEX(Findings!$O$2:$O$301,MATCH(B26,Findings!$A$2:$A$301,0)),""))</f>
        <v/>
      </c>
      <c r="O26" s="17">
        <f>IF(A26="","",IF(OR('Start here'!$B$5="",N26='Start here'!$B$5),1,0))</f>
        <v/>
      </c>
      <c r="P26" s="19">
        <f>IF(A26="","",IFERROR(IF(INDEX(Findings!$C$2:$C$301,MATCH(B26,Findings!$A$2:$A$301,0))="","",INDEX(Findings!$C$2:$C$301,MATCH(B26,Findings!$A$2:$A$301,0))),""))</f>
        <v/>
      </c>
    </row>
    <row r="27">
      <c r="A27" s="14" t="n"/>
      <c r="B27" s="14" t="n"/>
      <c r="C27" s="14" t="n"/>
      <c r="D27" s="14" t="n"/>
      <c r="E27" s="16" t="n"/>
      <c r="F27" s="16" t="n"/>
      <c r="G27" s="14" t="n"/>
      <c r="H27" s="14" t="n"/>
      <c r="I27" s="16" t="n"/>
      <c r="J27" s="17">
        <f>IF(A27="","",IF(AND(P27&lt;&gt;"",P27&gt;'Start here'!$B$4),"Not yet logged",IF(AND(F27&lt;&gt;"",F27&lt;='Start here'!$B$4),IF(AND(H27&lt;&gt;"",I27&lt;&gt;"",I27&lt;='Start here'!$B$4),"Closed and verified","Closed, not verified"),IF(AND(E27&lt;&gt;"",E27&lt;'Start here'!$B$4),"Overdue","Open"))))</f>
        <v/>
      </c>
      <c r="K27" s="18">
        <f>IF(J27="Overdue",'Start here'!$B$4-E27,0)</f>
        <v/>
      </c>
      <c r="L27" s="17">
        <f>IF(A27="","",IF(B27="","Link to a finding",IF(ISNA(MATCH(B27,Findings!$A$2:$A$301,0)),"Finding ID not found",IF(C27="","Describe the corrective action",IF(D27="","Add an owner",IF(E27="","Add a due date",IF(AND(F27&lt;&gt;"",P27&lt;&gt;"",F27&lt;P27),"Completed before the finding was logged",IF(AND(I27&lt;&gt;"",F27&lt;&gt;"",I27&lt;F27),"Verified before completed",IF(AND(H27&lt;&gt;"",H27=D27),"Verifier is the owner",IF(AND(F27&lt;&gt;"",G27=""),"Add completion evidence",IF(AND(F27&lt;&gt;"",H27=""),"Add a verifier",IF(AND(F27&lt;&gt;"",I27=""),"Add a verification date","OK"))))))))))))</f>
        <v/>
      </c>
      <c r="M27" s="17">
        <f>IF(A27="","",IFERROR(INDEX(Findings!$H$2:$H$301,MATCH(B27,Findings!$A$2:$A$301,0)),""))</f>
        <v/>
      </c>
      <c r="N27" s="17">
        <f>IF(A27="","",IFERROR(INDEX(Findings!$O$2:$O$301,MATCH(B27,Findings!$A$2:$A$301,0)),""))</f>
        <v/>
      </c>
      <c r="O27" s="17">
        <f>IF(A27="","",IF(OR('Start here'!$B$5="",N27='Start here'!$B$5),1,0))</f>
        <v/>
      </c>
      <c r="P27" s="19">
        <f>IF(A27="","",IFERROR(IF(INDEX(Findings!$C$2:$C$301,MATCH(B27,Findings!$A$2:$A$301,0))="","",INDEX(Findings!$C$2:$C$301,MATCH(B27,Findings!$A$2:$A$301,0))),""))</f>
        <v/>
      </c>
    </row>
    <row r="28">
      <c r="A28" s="14" t="n"/>
      <c r="B28" s="14" t="n"/>
      <c r="C28" s="14" t="n"/>
      <c r="D28" s="14" t="n"/>
      <c r="E28" s="16" t="n"/>
      <c r="F28" s="16" t="n"/>
      <c r="G28" s="14" t="n"/>
      <c r="H28" s="14" t="n"/>
      <c r="I28" s="16" t="n"/>
      <c r="J28" s="17">
        <f>IF(A28="","",IF(AND(P28&lt;&gt;"",P28&gt;'Start here'!$B$4),"Not yet logged",IF(AND(F28&lt;&gt;"",F28&lt;='Start here'!$B$4),IF(AND(H28&lt;&gt;"",I28&lt;&gt;"",I28&lt;='Start here'!$B$4),"Closed and verified","Closed, not verified"),IF(AND(E28&lt;&gt;"",E28&lt;'Start here'!$B$4),"Overdue","Open"))))</f>
        <v/>
      </c>
      <c r="K28" s="18">
        <f>IF(J28="Overdue",'Start here'!$B$4-E28,0)</f>
        <v/>
      </c>
      <c r="L28" s="17">
        <f>IF(A28="","",IF(B28="","Link to a finding",IF(ISNA(MATCH(B28,Findings!$A$2:$A$301,0)),"Finding ID not found",IF(C28="","Describe the corrective action",IF(D28="","Add an owner",IF(E28="","Add a due date",IF(AND(F28&lt;&gt;"",P28&lt;&gt;"",F28&lt;P28),"Completed before the finding was logged",IF(AND(I28&lt;&gt;"",F28&lt;&gt;"",I28&lt;F28),"Verified before completed",IF(AND(H28&lt;&gt;"",H28=D28),"Verifier is the owner",IF(AND(F28&lt;&gt;"",G28=""),"Add completion evidence",IF(AND(F28&lt;&gt;"",H28=""),"Add a verifier",IF(AND(F28&lt;&gt;"",I28=""),"Add a verification date","OK"))))))))))))</f>
        <v/>
      </c>
      <c r="M28" s="17">
        <f>IF(A28="","",IFERROR(INDEX(Findings!$H$2:$H$301,MATCH(B28,Findings!$A$2:$A$301,0)),""))</f>
        <v/>
      </c>
      <c r="N28" s="17">
        <f>IF(A28="","",IFERROR(INDEX(Findings!$O$2:$O$301,MATCH(B28,Findings!$A$2:$A$301,0)),""))</f>
        <v/>
      </c>
      <c r="O28" s="17">
        <f>IF(A28="","",IF(OR('Start here'!$B$5="",N28='Start here'!$B$5),1,0))</f>
        <v/>
      </c>
      <c r="P28" s="19">
        <f>IF(A28="","",IFERROR(IF(INDEX(Findings!$C$2:$C$301,MATCH(B28,Findings!$A$2:$A$301,0))="","",INDEX(Findings!$C$2:$C$301,MATCH(B28,Findings!$A$2:$A$301,0))),""))</f>
        <v/>
      </c>
    </row>
    <row r="29">
      <c r="A29" s="14" t="n"/>
      <c r="B29" s="14" t="n"/>
      <c r="C29" s="14" t="n"/>
      <c r="D29" s="14" t="n"/>
      <c r="E29" s="16" t="n"/>
      <c r="F29" s="16" t="n"/>
      <c r="G29" s="14" t="n"/>
      <c r="H29" s="14" t="n"/>
      <c r="I29" s="16" t="n"/>
      <c r="J29" s="17">
        <f>IF(A29="","",IF(AND(P29&lt;&gt;"",P29&gt;'Start here'!$B$4),"Not yet logged",IF(AND(F29&lt;&gt;"",F29&lt;='Start here'!$B$4),IF(AND(H29&lt;&gt;"",I29&lt;&gt;"",I29&lt;='Start here'!$B$4),"Closed and verified","Closed, not verified"),IF(AND(E29&lt;&gt;"",E29&lt;'Start here'!$B$4),"Overdue","Open"))))</f>
        <v/>
      </c>
      <c r="K29" s="18">
        <f>IF(J29="Overdue",'Start here'!$B$4-E29,0)</f>
        <v/>
      </c>
      <c r="L29" s="17">
        <f>IF(A29="","",IF(B29="","Link to a finding",IF(ISNA(MATCH(B29,Findings!$A$2:$A$301,0)),"Finding ID not found",IF(C29="","Describe the corrective action",IF(D29="","Add an owner",IF(E29="","Add a due date",IF(AND(F29&lt;&gt;"",P29&lt;&gt;"",F29&lt;P29),"Completed before the finding was logged",IF(AND(I29&lt;&gt;"",F29&lt;&gt;"",I29&lt;F29),"Verified before completed",IF(AND(H29&lt;&gt;"",H29=D29),"Verifier is the owner",IF(AND(F29&lt;&gt;"",G29=""),"Add completion evidence",IF(AND(F29&lt;&gt;"",H29=""),"Add a verifier",IF(AND(F29&lt;&gt;"",I29=""),"Add a verification date","OK"))))))))))))</f>
        <v/>
      </c>
      <c r="M29" s="17">
        <f>IF(A29="","",IFERROR(INDEX(Findings!$H$2:$H$301,MATCH(B29,Findings!$A$2:$A$301,0)),""))</f>
        <v/>
      </c>
      <c r="N29" s="17">
        <f>IF(A29="","",IFERROR(INDEX(Findings!$O$2:$O$301,MATCH(B29,Findings!$A$2:$A$301,0)),""))</f>
        <v/>
      </c>
      <c r="O29" s="17">
        <f>IF(A29="","",IF(OR('Start here'!$B$5="",N29='Start here'!$B$5),1,0))</f>
        <v/>
      </c>
      <c r="P29" s="19">
        <f>IF(A29="","",IFERROR(IF(INDEX(Findings!$C$2:$C$301,MATCH(B29,Findings!$A$2:$A$301,0))="","",INDEX(Findings!$C$2:$C$301,MATCH(B29,Findings!$A$2:$A$301,0))),""))</f>
        <v/>
      </c>
    </row>
    <row r="30">
      <c r="A30" s="14" t="n"/>
      <c r="B30" s="14" t="n"/>
      <c r="C30" s="14" t="n"/>
      <c r="D30" s="14" t="n"/>
      <c r="E30" s="16" t="n"/>
      <c r="F30" s="16" t="n"/>
      <c r="G30" s="14" t="n"/>
      <c r="H30" s="14" t="n"/>
      <c r="I30" s="16" t="n"/>
      <c r="J30" s="17">
        <f>IF(A30="","",IF(AND(P30&lt;&gt;"",P30&gt;'Start here'!$B$4),"Not yet logged",IF(AND(F30&lt;&gt;"",F30&lt;='Start here'!$B$4),IF(AND(H30&lt;&gt;"",I30&lt;&gt;"",I30&lt;='Start here'!$B$4),"Closed and verified","Closed, not verified"),IF(AND(E30&lt;&gt;"",E30&lt;'Start here'!$B$4),"Overdue","Open"))))</f>
        <v/>
      </c>
      <c r="K30" s="18">
        <f>IF(J30="Overdue",'Start here'!$B$4-E30,0)</f>
        <v/>
      </c>
      <c r="L30" s="17">
        <f>IF(A30="","",IF(B30="","Link to a finding",IF(ISNA(MATCH(B30,Findings!$A$2:$A$301,0)),"Finding ID not found",IF(C30="","Describe the corrective action",IF(D30="","Add an owner",IF(E30="","Add a due date",IF(AND(F30&lt;&gt;"",P30&lt;&gt;"",F30&lt;P30),"Completed before the finding was logged",IF(AND(I30&lt;&gt;"",F30&lt;&gt;"",I30&lt;F30),"Verified before completed",IF(AND(H30&lt;&gt;"",H30=D30),"Verifier is the owner",IF(AND(F30&lt;&gt;"",G30=""),"Add completion evidence",IF(AND(F30&lt;&gt;"",H30=""),"Add a verifier",IF(AND(F30&lt;&gt;"",I30=""),"Add a verification date","OK"))))))))))))</f>
        <v/>
      </c>
      <c r="M30" s="17">
        <f>IF(A30="","",IFERROR(INDEX(Findings!$H$2:$H$301,MATCH(B30,Findings!$A$2:$A$301,0)),""))</f>
        <v/>
      </c>
      <c r="N30" s="17">
        <f>IF(A30="","",IFERROR(INDEX(Findings!$O$2:$O$301,MATCH(B30,Findings!$A$2:$A$301,0)),""))</f>
        <v/>
      </c>
      <c r="O30" s="17">
        <f>IF(A30="","",IF(OR('Start here'!$B$5="",N30='Start here'!$B$5),1,0))</f>
        <v/>
      </c>
      <c r="P30" s="19">
        <f>IF(A30="","",IFERROR(IF(INDEX(Findings!$C$2:$C$301,MATCH(B30,Findings!$A$2:$A$301,0))="","",INDEX(Findings!$C$2:$C$301,MATCH(B30,Findings!$A$2:$A$301,0))),""))</f>
        <v/>
      </c>
    </row>
    <row r="31">
      <c r="A31" s="14" t="n"/>
      <c r="B31" s="14" t="n"/>
      <c r="C31" s="14" t="n"/>
      <c r="D31" s="14" t="n"/>
      <c r="E31" s="16" t="n"/>
      <c r="F31" s="16" t="n"/>
      <c r="G31" s="14" t="n"/>
      <c r="H31" s="14" t="n"/>
      <c r="I31" s="16" t="n"/>
      <c r="J31" s="17">
        <f>IF(A31="","",IF(AND(P31&lt;&gt;"",P31&gt;'Start here'!$B$4),"Not yet logged",IF(AND(F31&lt;&gt;"",F31&lt;='Start here'!$B$4),IF(AND(H31&lt;&gt;"",I31&lt;&gt;"",I31&lt;='Start here'!$B$4),"Closed and verified","Closed, not verified"),IF(AND(E31&lt;&gt;"",E31&lt;'Start here'!$B$4),"Overdue","Open"))))</f>
        <v/>
      </c>
      <c r="K31" s="18">
        <f>IF(J31="Overdue",'Start here'!$B$4-E31,0)</f>
        <v/>
      </c>
      <c r="L31" s="17">
        <f>IF(A31="","",IF(B31="","Link to a finding",IF(ISNA(MATCH(B31,Findings!$A$2:$A$301,0)),"Finding ID not found",IF(C31="","Describe the corrective action",IF(D31="","Add an owner",IF(E31="","Add a due date",IF(AND(F31&lt;&gt;"",P31&lt;&gt;"",F31&lt;P31),"Completed before the finding was logged",IF(AND(I31&lt;&gt;"",F31&lt;&gt;"",I31&lt;F31),"Verified before completed",IF(AND(H31&lt;&gt;"",H31=D31),"Verifier is the owner",IF(AND(F31&lt;&gt;"",G31=""),"Add completion evidence",IF(AND(F31&lt;&gt;"",H31=""),"Add a verifier",IF(AND(F31&lt;&gt;"",I31=""),"Add a verification date","OK"))))))))))))</f>
        <v/>
      </c>
      <c r="M31" s="17">
        <f>IF(A31="","",IFERROR(INDEX(Findings!$H$2:$H$301,MATCH(B31,Findings!$A$2:$A$301,0)),""))</f>
        <v/>
      </c>
      <c r="N31" s="17">
        <f>IF(A31="","",IFERROR(INDEX(Findings!$O$2:$O$301,MATCH(B31,Findings!$A$2:$A$301,0)),""))</f>
        <v/>
      </c>
      <c r="O31" s="17">
        <f>IF(A31="","",IF(OR('Start here'!$B$5="",N31='Start here'!$B$5),1,0))</f>
        <v/>
      </c>
      <c r="P31" s="19">
        <f>IF(A31="","",IFERROR(IF(INDEX(Findings!$C$2:$C$301,MATCH(B31,Findings!$A$2:$A$301,0))="","",INDEX(Findings!$C$2:$C$301,MATCH(B31,Findings!$A$2:$A$301,0))),""))</f>
        <v/>
      </c>
    </row>
    <row r="32">
      <c r="A32" s="14" t="n"/>
      <c r="B32" s="14" t="n"/>
      <c r="C32" s="14" t="n"/>
      <c r="D32" s="14" t="n"/>
      <c r="E32" s="16" t="n"/>
      <c r="F32" s="16" t="n"/>
      <c r="G32" s="14" t="n"/>
      <c r="H32" s="14" t="n"/>
      <c r="I32" s="16" t="n"/>
      <c r="J32" s="17">
        <f>IF(A32="","",IF(AND(P32&lt;&gt;"",P32&gt;'Start here'!$B$4),"Not yet logged",IF(AND(F32&lt;&gt;"",F32&lt;='Start here'!$B$4),IF(AND(H32&lt;&gt;"",I32&lt;&gt;"",I32&lt;='Start here'!$B$4),"Closed and verified","Closed, not verified"),IF(AND(E32&lt;&gt;"",E32&lt;'Start here'!$B$4),"Overdue","Open"))))</f>
        <v/>
      </c>
      <c r="K32" s="18">
        <f>IF(J32="Overdue",'Start here'!$B$4-E32,0)</f>
        <v/>
      </c>
      <c r="L32" s="17">
        <f>IF(A32="","",IF(B32="","Link to a finding",IF(ISNA(MATCH(B32,Findings!$A$2:$A$301,0)),"Finding ID not found",IF(C32="","Describe the corrective action",IF(D32="","Add an owner",IF(E32="","Add a due date",IF(AND(F32&lt;&gt;"",P32&lt;&gt;"",F32&lt;P32),"Completed before the finding was logged",IF(AND(I32&lt;&gt;"",F32&lt;&gt;"",I32&lt;F32),"Verified before completed",IF(AND(H32&lt;&gt;"",H32=D32),"Verifier is the owner",IF(AND(F32&lt;&gt;"",G32=""),"Add completion evidence",IF(AND(F32&lt;&gt;"",H32=""),"Add a verifier",IF(AND(F32&lt;&gt;"",I32=""),"Add a verification date","OK"))))))))))))</f>
        <v/>
      </c>
      <c r="M32" s="17">
        <f>IF(A32="","",IFERROR(INDEX(Findings!$H$2:$H$301,MATCH(B32,Findings!$A$2:$A$301,0)),""))</f>
        <v/>
      </c>
      <c r="N32" s="17">
        <f>IF(A32="","",IFERROR(INDEX(Findings!$O$2:$O$301,MATCH(B32,Findings!$A$2:$A$301,0)),""))</f>
        <v/>
      </c>
      <c r="O32" s="17">
        <f>IF(A32="","",IF(OR('Start here'!$B$5="",N32='Start here'!$B$5),1,0))</f>
        <v/>
      </c>
      <c r="P32" s="19">
        <f>IF(A32="","",IFERROR(IF(INDEX(Findings!$C$2:$C$301,MATCH(B32,Findings!$A$2:$A$301,0))="","",INDEX(Findings!$C$2:$C$301,MATCH(B32,Findings!$A$2:$A$301,0))),""))</f>
        <v/>
      </c>
    </row>
    <row r="33">
      <c r="A33" s="14" t="n"/>
      <c r="B33" s="14" t="n"/>
      <c r="C33" s="14" t="n"/>
      <c r="D33" s="14" t="n"/>
      <c r="E33" s="16" t="n"/>
      <c r="F33" s="16" t="n"/>
      <c r="G33" s="14" t="n"/>
      <c r="H33" s="14" t="n"/>
      <c r="I33" s="16" t="n"/>
      <c r="J33" s="17">
        <f>IF(A33="","",IF(AND(P33&lt;&gt;"",P33&gt;'Start here'!$B$4),"Not yet logged",IF(AND(F33&lt;&gt;"",F33&lt;='Start here'!$B$4),IF(AND(H33&lt;&gt;"",I33&lt;&gt;"",I33&lt;='Start here'!$B$4),"Closed and verified","Closed, not verified"),IF(AND(E33&lt;&gt;"",E33&lt;'Start here'!$B$4),"Overdue","Open"))))</f>
        <v/>
      </c>
      <c r="K33" s="18">
        <f>IF(J33="Overdue",'Start here'!$B$4-E33,0)</f>
        <v/>
      </c>
      <c r="L33" s="17">
        <f>IF(A33="","",IF(B33="","Link to a finding",IF(ISNA(MATCH(B33,Findings!$A$2:$A$301,0)),"Finding ID not found",IF(C33="","Describe the corrective action",IF(D33="","Add an owner",IF(E33="","Add a due date",IF(AND(F33&lt;&gt;"",P33&lt;&gt;"",F33&lt;P33),"Completed before the finding was logged",IF(AND(I33&lt;&gt;"",F33&lt;&gt;"",I33&lt;F33),"Verified before completed",IF(AND(H33&lt;&gt;"",H33=D33),"Verifier is the owner",IF(AND(F33&lt;&gt;"",G33=""),"Add completion evidence",IF(AND(F33&lt;&gt;"",H33=""),"Add a verifier",IF(AND(F33&lt;&gt;"",I33=""),"Add a verification date","OK"))))))))))))</f>
        <v/>
      </c>
      <c r="M33" s="17">
        <f>IF(A33="","",IFERROR(INDEX(Findings!$H$2:$H$301,MATCH(B33,Findings!$A$2:$A$301,0)),""))</f>
        <v/>
      </c>
      <c r="N33" s="17">
        <f>IF(A33="","",IFERROR(INDEX(Findings!$O$2:$O$301,MATCH(B33,Findings!$A$2:$A$301,0)),""))</f>
        <v/>
      </c>
      <c r="O33" s="17">
        <f>IF(A33="","",IF(OR('Start here'!$B$5="",N33='Start here'!$B$5),1,0))</f>
        <v/>
      </c>
      <c r="P33" s="19">
        <f>IF(A33="","",IFERROR(IF(INDEX(Findings!$C$2:$C$301,MATCH(B33,Findings!$A$2:$A$301,0))="","",INDEX(Findings!$C$2:$C$301,MATCH(B33,Findings!$A$2:$A$301,0))),""))</f>
        <v/>
      </c>
    </row>
    <row r="34">
      <c r="A34" s="14" t="n"/>
      <c r="B34" s="14" t="n"/>
      <c r="C34" s="14" t="n"/>
      <c r="D34" s="14" t="n"/>
      <c r="E34" s="16" t="n"/>
      <c r="F34" s="16" t="n"/>
      <c r="G34" s="14" t="n"/>
      <c r="H34" s="14" t="n"/>
      <c r="I34" s="16" t="n"/>
      <c r="J34" s="17">
        <f>IF(A34="","",IF(AND(P34&lt;&gt;"",P34&gt;'Start here'!$B$4),"Not yet logged",IF(AND(F34&lt;&gt;"",F34&lt;='Start here'!$B$4),IF(AND(H34&lt;&gt;"",I34&lt;&gt;"",I34&lt;='Start here'!$B$4),"Closed and verified","Closed, not verified"),IF(AND(E34&lt;&gt;"",E34&lt;'Start here'!$B$4),"Overdue","Open"))))</f>
        <v/>
      </c>
      <c r="K34" s="18">
        <f>IF(J34="Overdue",'Start here'!$B$4-E34,0)</f>
        <v/>
      </c>
      <c r="L34" s="17">
        <f>IF(A34="","",IF(B34="","Link to a finding",IF(ISNA(MATCH(B34,Findings!$A$2:$A$301,0)),"Finding ID not found",IF(C34="","Describe the corrective action",IF(D34="","Add an owner",IF(E34="","Add a due date",IF(AND(F34&lt;&gt;"",P34&lt;&gt;"",F34&lt;P34),"Completed before the finding was logged",IF(AND(I34&lt;&gt;"",F34&lt;&gt;"",I34&lt;F34),"Verified before completed",IF(AND(H34&lt;&gt;"",H34=D34),"Verifier is the owner",IF(AND(F34&lt;&gt;"",G34=""),"Add completion evidence",IF(AND(F34&lt;&gt;"",H34=""),"Add a verifier",IF(AND(F34&lt;&gt;"",I34=""),"Add a verification date","OK"))))))))))))</f>
        <v/>
      </c>
      <c r="M34" s="17">
        <f>IF(A34="","",IFERROR(INDEX(Findings!$H$2:$H$301,MATCH(B34,Findings!$A$2:$A$301,0)),""))</f>
        <v/>
      </c>
      <c r="N34" s="17">
        <f>IF(A34="","",IFERROR(INDEX(Findings!$O$2:$O$301,MATCH(B34,Findings!$A$2:$A$301,0)),""))</f>
        <v/>
      </c>
      <c r="O34" s="17">
        <f>IF(A34="","",IF(OR('Start here'!$B$5="",N34='Start here'!$B$5),1,0))</f>
        <v/>
      </c>
      <c r="P34" s="19">
        <f>IF(A34="","",IFERROR(IF(INDEX(Findings!$C$2:$C$301,MATCH(B34,Findings!$A$2:$A$301,0))="","",INDEX(Findings!$C$2:$C$301,MATCH(B34,Findings!$A$2:$A$301,0))),""))</f>
        <v/>
      </c>
    </row>
    <row r="35">
      <c r="A35" s="14" t="n"/>
      <c r="B35" s="14" t="n"/>
      <c r="C35" s="14" t="n"/>
      <c r="D35" s="14" t="n"/>
      <c r="E35" s="16" t="n"/>
      <c r="F35" s="16" t="n"/>
      <c r="G35" s="14" t="n"/>
      <c r="H35" s="14" t="n"/>
      <c r="I35" s="16" t="n"/>
      <c r="J35" s="17">
        <f>IF(A35="","",IF(AND(P35&lt;&gt;"",P35&gt;'Start here'!$B$4),"Not yet logged",IF(AND(F35&lt;&gt;"",F35&lt;='Start here'!$B$4),IF(AND(H35&lt;&gt;"",I35&lt;&gt;"",I35&lt;='Start here'!$B$4),"Closed and verified","Closed, not verified"),IF(AND(E35&lt;&gt;"",E35&lt;'Start here'!$B$4),"Overdue","Open"))))</f>
        <v/>
      </c>
      <c r="K35" s="18">
        <f>IF(J35="Overdue",'Start here'!$B$4-E35,0)</f>
        <v/>
      </c>
      <c r="L35" s="17">
        <f>IF(A35="","",IF(B35="","Link to a finding",IF(ISNA(MATCH(B35,Findings!$A$2:$A$301,0)),"Finding ID not found",IF(C35="","Describe the corrective action",IF(D35="","Add an owner",IF(E35="","Add a due date",IF(AND(F35&lt;&gt;"",P35&lt;&gt;"",F35&lt;P35),"Completed before the finding was logged",IF(AND(I35&lt;&gt;"",F35&lt;&gt;"",I35&lt;F35),"Verified before completed",IF(AND(H35&lt;&gt;"",H35=D35),"Verifier is the owner",IF(AND(F35&lt;&gt;"",G35=""),"Add completion evidence",IF(AND(F35&lt;&gt;"",H35=""),"Add a verifier",IF(AND(F35&lt;&gt;"",I35=""),"Add a verification date","OK"))))))))))))</f>
        <v/>
      </c>
      <c r="M35" s="17">
        <f>IF(A35="","",IFERROR(INDEX(Findings!$H$2:$H$301,MATCH(B35,Findings!$A$2:$A$301,0)),""))</f>
        <v/>
      </c>
      <c r="N35" s="17">
        <f>IF(A35="","",IFERROR(INDEX(Findings!$O$2:$O$301,MATCH(B35,Findings!$A$2:$A$301,0)),""))</f>
        <v/>
      </c>
      <c r="O35" s="17">
        <f>IF(A35="","",IF(OR('Start here'!$B$5="",N35='Start here'!$B$5),1,0))</f>
        <v/>
      </c>
      <c r="P35" s="19">
        <f>IF(A35="","",IFERROR(IF(INDEX(Findings!$C$2:$C$301,MATCH(B35,Findings!$A$2:$A$301,0))="","",INDEX(Findings!$C$2:$C$301,MATCH(B35,Findings!$A$2:$A$301,0))),""))</f>
        <v/>
      </c>
    </row>
    <row r="36">
      <c r="A36" s="14" t="n"/>
      <c r="B36" s="14" t="n"/>
      <c r="C36" s="14" t="n"/>
      <c r="D36" s="14" t="n"/>
      <c r="E36" s="16" t="n"/>
      <c r="F36" s="16" t="n"/>
      <c r="G36" s="14" t="n"/>
      <c r="H36" s="14" t="n"/>
      <c r="I36" s="16" t="n"/>
      <c r="J36" s="17">
        <f>IF(A36="","",IF(AND(P36&lt;&gt;"",P36&gt;'Start here'!$B$4),"Not yet logged",IF(AND(F36&lt;&gt;"",F36&lt;='Start here'!$B$4),IF(AND(H36&lt;&gt;"",I36&lt;&gt;"",I36&lt;='Start here'!$B$4),"Closed and verified","Closed, not verified"),IF(AND(E36&lt;&gt;"",E36&lt;'Start here'!$B$4),"Overdue","Open"))))</f>
        <v/>
      </c>
      <c r="K36" s="18">
        <f>IF(J36="Overdue",'Start here'!$B$4-E36,0)</f>
        <v/>
      </c>
      <c r="L36" s="17">
        <f>IF(A36="","",IF(B36="","Link to a finding",IF(ISNA(MATCH(B36,Findings!$A$2:$A$301,0)),"Finding ID not found",IF(C36="","Describe the corrective action",IF(D36="","Add an owner",IF(E36="","Add a due date",IF(AND(F36&lt;&gt;"",P36&lt;&gt;"",F36&lt;P36),"Completed before the finding was logged",IF(AND(I36&lt;&gt;"",F36&lt;&gt;"",I36&lt;F36),"Verified before completed",IF(AND(H36&lt;&gt;"",H36=D36),"Verifier is the owner",IF(AND(F36&lt;&gt;"",G36=""),"Add completion evidence",IF(AND(F36&lt;&gt;"",H36=""),"Add a verifier",IF(AND(F36&lt;&gt;"",I36=""),"Add a verification date","OK"))))))))))))</f>
        <v/>
      </c>
      <c r="M36" s="17">
        <f>IF(A36="","",IFERROR(INDEX(Findings!$H$2:$H$301,MATCH(B36,Findings!$A$2:$A$301,0)),""))</f>
        <v/>
      </c>
      <c r="N36" s="17">
        <f>IF(A36="","",IFERROR(INDEX(Findings!$O$2:$O$301,MATCH(B36,Findings!$A$2:$A$301,0)),""))</f>
        <v/>
      </c>
      <c r="O36" s="17">
        <f>IF(A36="","",IF(OR('Start here'!$B$5="",N36='Start here'!$B$5),1,0))</f>
        <v/>
      </c>
      <c r="P36" s="19">
        <f>IF(A36="","",IFERROR(IF(INDEX(Findings!$C$2:$C$301,MATCH(B36,Findings!$A$2:$A$301,0))="","",INDEX(Findings!$C$2:$C$301,MATCH(B36,Findings!$A$2:$A$301,0))),""))</f>
        <v/>
      </c>
    </row>
    <row r="37">
      <c r="A37" s="14" t="n"/>
      <c r="B37" s="14" t="n"/>
      <c r="C37" s="14" t="n"/>
      <c r="D37" s="14" t="n"/>
      <c r="E37" s="16" t="n"/>
      <c r="F37" s="16" t="n"/>
      <c r="G37" s="14" t="n"/>
      <c r="H37" s="14" t="n"/>
      <c r="I37" s="16" t="n"/>
      <c r="J37" s="17">
        <f>IF(A37="","",IF(AND(P37&lt;&gt;"",P37&gt;'Start here'!$B$4),"Not yet logged",IF(AND(F37&lt;&gt;"",F37&lt;='Start here'!$B$4),IF(AND(H37&lt;&gt;"",I37&lt;&gt;"",I37&lt;='Start here'!$B$4),"Closed and verified","Closed, not verified"),IF(AND(E37&lt;&gt;"",E37&lt;'Start here'!$B$4),"Overdue","Open"))))</f>
        <v/>
      </c>
      <c r="K37" s="18">
        <f>IF(J37="Overdue",'Start here'!$B$4-E37,0)</f>
        <v/>
      </c>
      <c r="L37" s="17">
        <f>IF(A37="","",IF(B37="","Link to a finding",IF(ISNA(MATCH(B37,Findings!$A$2:$A$301,0)),"Finding ID not found",IF(C37="","Describe the corrective action",IF(D37="","Add an owner",IF(E37="","Add a due date",IF(AND(F37&lt;&gt;"",P37&lt;&gt;"",F37&lt;P37),"Completed before the finding was logged",IF(AND(I37&lt;&gt;"",F37&lt;&gt;"",I37&lt;F37),"Verified before completed",IF(AND(H37&lt;&gt;"",H37=D37),"Verifier is the owner",IF(AND(F37&lt;&gt;"",G37=""),"Add completion evidence",IF(AND(F37&lt;&gt;"",H37=""),"Add a verifier",IF(AND(F37&lt;&gt;"",I37=""),"Add a verification date","OK"))))))))))))</f>
        <v/>
      </c>
      <c r="M37" s="17">
        <f>IF(A37="","",IFERROR(INDEX(Findings!$H$2:$H$301,MATCH(B37,Findings!$A$2:$A$301,0)),""))</f>
        <v/>
      </c>
      <c r="N37" s="17">
        <f>IF(A37="","",IFERROR(INDEX(Findings!$O$2:$O$301,MATCH(B37,Findings!$A$2:$A$301,0)),""))</f>
        <v/>
      </c>
      <c r="O37" s="17">
        <f>IF(A37="","",IF(OR('Start here'!$B$5="",N37='Start here'!$B$5),1,0))</f>
        <v/>
      </c>
      <c r="P37" s="19">
        <f>IF(A37="","",IFERROR(IF(INDEX(Findings!$C$2:$C$301,MATCH(B37,Findings!$A$2:$A$301,0))="","",INDEX(Findings!$C$2:$C$301,MATCH(B37,Findings!$A$2:$A$301,0))),""))</f>
        <v/>
      </c>
    </row>
    <row r="38">
      <c r="A38" s="14" t="n"/>
      <c r="B38" s="14" t="n"/>
      <c r="C38" s="14" t="n"/>
      <c r="D38" s="14" t="n"/>
      <c r="E38" s="16" t="n"/>
      <c r="F38" s="16" t="n"/>
      <c r="G38" s="14" t="n"/>
      <c r="H38" s="14" t="n"/>
      <c r="I38" s="16" t="n"/>
      <c r="J38" s="17">
        <f>IF(A38="","",IF(AND(P38&lt;&gt;"",P38&gt;'Start here'!$B$4),"Not yet logged",IF(AND(F38&lt;&gt;"",F38&lt;='Start here'!$B$4),IF(AND(H38&lt;&gt;"",I38&lt;&gt;"",I38&lt;='Start here'!$B$4),"Closed and verified","Closed, not verified"),IF(AND(E38&lt;&gt;"",E38&lt;'Start here'!$B$4),"Overdue","Open"))))</f>
        <v/>
      </c>
      <c r="K38" s="18">
        <f>IF(J38="Overdue",'Start here'!$B$4-E38,0)</f>
        <v/>
      </c>
      <c r="L38" s="17">
        <f>IF(A38="","",IF(B38="","Link to a finding",IF(ISNA(MATCH(B38,Findings!$A$2:$A$301,0)),"Finding ID not found",IF(C38="","Describe the corrective action",IF(D38="","Add an owner",IF(E38="","Add a due date",IF(AND(F38&lt;&gt;"",P38&lt;&gt;"",F38&lt;P38),"Completed before the finding was logged",IF(AND(I38&lt;&gt;"",F38&lt;&gt;"",I38&lt;F38),"Verified before completed",IF(AND(H38&lt;&gt;"",H38=D38),"Verifier is the owner",IF(AND(F38&lt;&gt;"",G38=""),"Add completion evidence",IF(AND(F38&lt;&gt;"",H38=""),"Add a verifier",IF(AND(F38&lt;&gt;"",I38=""),"Add a verification date","OK"))))))))))))</f>
        <v/>
      </c>
      <c r="M38" s="17">
        <f>IF(A38="","",IFERROR(INDEX(Findings!$H$2:$H$301,MATCH(B38,Findings!$A$2:$A$301,0)),""))</f>
        <v/>
      </c>
      <c r="N38" s="17">
        <f>IF(A38="","",IFERROR(INDEX(Findings!$O$2:$O$301,MATCH(B38,Findings!$A$2:$A$301,0)),""))</f>
        <v/>
      </c>
      <c r="O38" s="17">
        <f>IF(A38="","",IF(OR('Start here'!$B$5="",N38='Start here'!$B$5),1,0))</f>
        <v/>
      </c>
      <c r="P38" s="19">
        <f>IF(A38="","",IFERROR(IF(INDEX(Findings!$C$2:$C$301,MATCH(B38,Findings!$A$2:$A$301,0))="","",INDEX(Findings!$C$2:$C$301,MATCH(B38,Findings!$A$2:$A$301,0))),""))</f>
        <v/>
      </c>
    </row>
    <row r="39">
      <c r="A39" s="14" t="n"/>
      <c r="B39" s="14" t="n"/>
      <c r="C39" s="14" t="n"/>
      <c r="D39" s="14" t="n"/>
      <c r="E39" s="16" t="n"/>
      <c r="F39" s="16" t="n"/>
      <c r="G39" s="14" t="n"/>
      <c r="H39" s="14" t="n"/>
      <c r="I39" s="16" t="n"/>
      <c r="J39" s="17">
        <f>IF(A39="","",IF(AND(P39&lt;&gt;"",P39&gt;'Start here'!$B$4),"Not yet logged",IF(AND(F39&lt;&gt;"",F39&lt;='Start here'!$B$4),IF(AND(H39&lt;&gt;"",I39&lt;&gt;"",I39&lt;='Start here'!$B$4),"Closed and verified","Closed, not verified"),IF(AND(E39&lt;&gt;"",E39&lt;'Start here'!$B$4),"Overdue","Open"))))</f>
        <v/>
      </c>
      <c r="K39" s="18">
        <f>IF(J39="Overdue",'Start here'!$B$4-E39,0)</f>
        <v/>
      </c>
      <c r="L39" s="17">
        <f>IF(A39="","",IF(B39="","Link to a finding",IF(ISNA(MATCH(B39,Findings!$A$2:$A$301,0)),"Finding ID not found",IF(C39="","Describe the corrective action",IF(D39="","Add an owner",IF(E39="","Add a due date",IF(AND(F39&lt;&gt;"",P39&lt;&gt;"",F39&lt;P39),"Completed before the finding was logged",IF(AND(I39&lt;&gt;"",F39&lt;&gt;"",I39&lt;F39),"Verified before completed",IF(AND(H39&lt;&gt;"",H39=D39),"Verifier is the owner",IF(AND(F39&lt;&gt;"",G39=""),"Add completion evidence",IF(AND(F39&lt;&gt;"",H39=""),"Add a verifier",IF(AND(F39&lt;&gt;"",I39=""),"Add a verification date","OK"))))))))))))</f>
        <v/>
      </c>
      <c r="M39" s="17">
        <f>IF(A39="","",IFERROR(INDEX(Findings!$H$2:$H$301,MATCH(B39,Findings!$A$2:$A$301,0)),""))</f>
        <v/>
      </c>
      <c r="N39" s="17">
        <f>IF(A39="","",IFERROR(INDEX(Findings!$O$2:$O$301,MATCH(B39,Findings!$A$2:$A$301,0)),""))</f>
        <v/>
      </c>
      <c r="O39" s="17">
        <f>IF(A39="","",IF(OR('Start here'!$B$5="",N39='Start here'!$B$5),1,0))</f>
        <v/>
      </c>
      <c r="P39" s="19">
        <f>IF(A39="","",IFERROR(IF(INDEX(Findings!$C$2:$C$301,MATCH(B39,Findings!$A$2:$A$301,0))="","",INDEX(Findings!$C$2:$C$301,MATCH(B39,Findings!$A$2:$A$301,0))),""))</f>
        <v/>
      </c>
    </row>
    <row r="40">
      <c r="A40" s="14" t="n"/>
      <c r="B40" s="14" t="n"/>
      <c r="C40" s="14" t="n"/>
      <c r="D40" s="14" t="n"/>
      <c r="E40" s="16" t="n"/>
      <c r="F40" s="16" t="n"/>
      <c r="G40" s="14" t="n"/>
      <c r="H40" s="14" t="n"/>
      <c r="I40" s="16" t="n"/>
      <c r="J40" s="17">
        <f>IF(A40="","",IF(AND(P40&lt;&gt;"",P40&gt;'Start here'!$B$4),"Not yet logged",IF(AND(F40&lt;&gt;"",F40&lt;='Start here'!$B$4),IF(AND(H40&lt;&gt;"",I40&lt;&gt;"",I40&lt;='Start here'!$B$4),"Closed and verified","Closed, not verified"),IF(AND(E40&lt;&gt;"",E40&lt;'Start here'!$B$4),"Overdue","Open"))))</f>
        <v/>
      </c>
      <c r="K40" s="18">
        <f>IF(J40="Overdue",'Start here'!$B$4-E40,0)</f>
        <v/>
      </c>
      <c r="L40" s="17">
        <f>IF(A40="","",IF(B40="","Link to a finding",IF(ISNA(MATCH(B40,Findings!$A$2:$A$301,0)),"Finding ID not found",IF(C40="","Describe the corrective action",IF(D40="","Add an owner",IF(E40="","Add a due date",IF(AND(F40&lt;&gt;"",P40&lt;&gt;"",F40&lt;P40),"Completed before the finding was logged",IF(AND(I40&lt;&gt;"",F40&lt;&gt;"",I40&lt;F40),"Verified before completed",IF(AND(H40&lt;&gt;"",H40=D40),"Verifier is the owner",IF(AND(F40&lt;&gt;"",G40=""),"Add completion evidence",IF(AND(F40&lt;&gt;"",H40=""),"Add a verifier",IF(AND(F40&lt;&gt;"",I40=""),"Add a verification date","OK"))))))))))))</f>
        <v/>
      </c>
      <c r="M40" s="17">
        <f>IF(A40="","",IFERROR(INDEX(Findings!$H$2:$H$301,MATCH(B40,Findings!$A$2:$A$301,0)),""))</f>
        <v/>
      </c>
      <c r="N40" s="17">
        <f>IF(A40="","",IFERROR(INDEX(Findings!$O$2:$O$301,MATCH(B40,Findings!$A$2:$A$301,0)),""))</f>
        <v/>
      </c>
      <c r="O40" s="17">
        <f>IF(A40="","",IF(OR('Start here'!$B$5="",N40='Start here'!$B$5),1,0))</f>
        <v/>
      </c>
      <c r="P40" s="19">
        <f>IF(A40="","",IFERROR(IF(INDEX(Findings!$C$2:$C$301,MATCH(B40,Findings!$A$2:$A$301,0))="","",INDEX(Findings!$C$2:$C$301,MATCH(B40,Findings!$A$2:$A$301,0))),""))</f>
        <v/>
      </c>
    </row>
    <row r="41">
      <c r="A41" s="14" t="n"/>
      <c r="B41" s="14" t="n"/>
      <c r="C41" s="14" t="n"/>
      <c r="D41" s="14" t="n"/>
      <c r="E41" s="16" t="n"/>
      <c r="F41" s="16" t="n"/>
      <c r="G41" s="14" t="n"/>
      <c r="H41" s="14" t="n"/>
      <c r="I41" s="16" t="n"/>
      <c r="J41" s="17">
        <f>IF(A41="","",IF(AND(P41&lt;&gt;"",P41&gt;'Start here'!$B$4),"Not yet logged",IF(AND(F41&lt;&gt;"",F41&lt;='Start here'!$B$4),IF(AND(H41&lt;&gt;"",I41&lt;&gt;"",I41&lt;='Start here'!$B$4),"Closed and verified","Closed, not verified"),IF(AND(E41&lt;&gt;"",E41&lt;'Start here'!$B$4),"Overdue","Open"))))</f>
        <v/>
      </c>
      <c r="K41" s="18">
        <f>IF(J41="Overdue",'Start here'!$B$4-E41,0)</f>
        <v/>
      </c>
      <c r="L41" s="17">
        <f>IF(A41="","",IF(B41="","Link to a finding",IF(ISNA(MATCH(B41,Findings!$A$2:$A$301,0)),"Finding ID not found",IF(C41="","Describe the corrective action",IF(D41="","Add an owner",IF(E41="","Add a due date",IF(AND(F41&lt;&gt;"",P41&lt;&gt;"",F41&lt;P41),"Completed before the finding was logged",IF(AND(I41&lt;&gt;"",F41&lt;&gt;"",I41&lt;F41),"Verified before completed",IF(AND(H41&lt;&gt;"",H41=D41),"Verifier is the owner",IF(AND(F41&lt;&gt;"",G41=""),"Add completion evidence",IF(AND(F41&lt;&gt;"",H41=""),"Add a verifier",IF(AND(F41&lt;&gt;"",I41=""),"Add a verification date","OK"))))))))))))</f>
        <v/>
      </c>
      <c r="M41" s="17">
        <f>IF(A41="","",IFERROR(INDEX(Findings!$H$2:$H$301,MATCH(B41,Findings!$A$2:$A$301,0)),""))</f>
        <v/>
      </c>
      <c r="N41" s="17">
        <f>IF(A41="","",IFERROR(INDEX(Findings!$O$2:$O$301,MATCH(B41,Findings!$A$2:$A$301,0)),""))</f>
        <v/>
      </c>
      <c r="O41" s="17">
        <f>IF(A41="","",IF(OR('Start here'!$B$5="",N41='Start here'!$B$5),1,0))</f>
        <v/>
      </c>
      <c r="P41" s="19">
        <f>IF(A41="","",IFERROR(IF(INDEX(Findings!$C$2:$C$301,MATCH(B41,Findings!$A$2:$A$301,0))="","",INDEX(Findings!$C$2:$C$301,MATCH(B41,Findings!$A$2:$A$301,0))),""))</f>
        <v/>
      </c>
    </row>
    <row r="42">
      <c r="A42" s="14" t="n"/>
      <c r="B42" s="14" t="n"/>
      <c r="C42" s="14" t="n"/>
      <c r="D42" s="14" t="n"/>
      <c r="E42" s="16" t="n"/>
      <c r="F42" s="16" t="n"/>
      <c r="G42" s="14" t="n"/>
      <c r="H42" s="14" t="n"/>
      <c r="I42" s="16" t="n"/>
      <c r="J42" s="17">
        <f>IF(A42="","",IF(AND(P42&lt;&gt;"",P42&gt;'Start here'!$B$4),"Not yet logged",IF(AND(F42&lt;&gt;"",F42&lt;='Start here'!$B$4),IF(AND(H42&lt;&gt;"",I42&lt;&gt;"",I42&lt;='Start here'!$B$4),"Closed and verified","Closed, not verified"),IF(AND(E42&lt;&gt;"",E42&lt;'Start here'!$B$4),"Overdue","Open"))))</f>
        <v/>
      </c>
      <c r="K42" s="18">
        <f>IF(J42="Overdue",'Start here'!$B$4-E42,0)</f>
        <v/>
      </c>
      <c r="L42" s="17">
        <f>IF(A42="","",IF(B42="","Link to a finding",IF(ISNA(MATCH(B42,Findings!$A$2:$A$301,0)),"Finding ID not found",IF(C42="","Describe the corrective action",IF(D42="","Add an owner",IF(E42="","Add a due date",IF(AND(F42&lt;&gt;"",P42&lt;&gt;"",F42&lt;P42),"Completed before the finding was logged",IF(AND(I42&lt;&gt;"",F42&lt;&gt;"",I42&lt;F42),"Verified before completed",IF(AND(H42&lt;&gt;"",H42=D42),"Verifier is the owner",IF(AND(F42&lt;&gt;"",G42=""),"Add completion evidence",IF(AND(F42&lt;&gt;"",H42=""),"Add a verifier",IF(AND(F42&lt;&gt;"",I42=""),"Add a verification date","OK"))))))))))))</f>
        <v/>
      </c>
      <c r="M42" s="17">
        <f>IF(A42="","",IFERROR(INDEX(Findings!$H$2:$H$301,MATCH(B42,Findings!$A$2:$A$301,0)),""))</f>
        <v/>
      </c>
      <c r="N42" s="17">
        <f>IF(A42="","",IFERROR(INDEX(Findings!$O$2:$O$301,MATCH(B42,Findings!$A$2:$A$301,0)),""))</f>
        <v/>
      </c>
      <c r="O42" s="17">
        <f>IF(A42="","",IF(OR('Start here'!$B$5="",N42='Start here'!$B$5),1,0))</f>
        <v/>
      </c>
      <c r="P42" s="19">
        <f>IF(A42="","",IFERROR(IF(INDEX(Findings!$C$2:$C$301,MATCH(B42,Findings!$A$2:$A$301,0))="","",INDEX(Findings!$C$2:$C$301,MATCH(B42,Findings!$A$2:$A$301,0))),""))</f>
        <v/>
      </c>
    </row>
    <row r="43">
      <c r="A43" s="14" t="n"/>
      <c r="B43" s="14" t="n"/>
      <c r="C43" s="14" t="n"/>
      <c r="D43" s="14" t="n"/>
      <c r="E43" s="16" t="n"/>
      <c r="F43" s="16" t="n"/>
      <c r="G43" s="14" t="n"/>
      <c r="H43" s="14" t="n"/>
      <c r="I43" s="16" t="n"/>
      <c r="J43" s="17">
        <f>IF(A43="","",IF(AND(P43&lt;&gt;"",P43&gt;'Start here'!$B$4),"Not yet logged",IF(AND(F43&lt;&gt;"",F43&lt;='Start here'!$B$4),IF(AND(H43&lt;&gt;"",I43&lt;&gt;"",I43&lt;='Start here'!$B$4),"Closed and verified","Closed, not verified"),IF(AND(E43&lt;&gt;"",E43&lt;'Start here'!$B$4),"Overdue","Open"))))</f>
        <v/>
      </c>
      <c r="K43" s="18">
        <f>IF(J43="Overdue",'Start here'!$B$4-E43,0)</f>
        <v/>
      </c>
      <c r="L43" s="17">
        <f>IF(A43="","",IF(B43="","Link to a finding",IF(ISNA(MATCH(B43,Findings!$A$2:$A$301,0)),"Finding ID not found",IF(C43="","Describe the corrective action",IF(D43="","Add an owner",IF(E43="","Add a due date",IF(AND(F43&lt;&gt;"",P43&lt;&gt;"",F43&lt;P43),"Completed before the finding was logged",IF(AND(I43&lt;&gt;"",F43&lt;&gt;"",I43&lt;F43),"Verified before completed",IF(AND(H43&lt;&gt;"",H43=D43),"Verifier is the owner",IF(AND(F43&lt;&gt;"",G43=""),"Add completion evidence",IF(AND(F43&lt;&gt;"",H43=""),"Add a verifier",IF(AND(F43&lt;&gt;"",I43=""),"Add a verification date","OK"))))))))))))</f>
        <v/>
      </c>
      <c r="M43" s="17">
        <f>IF(A43="","",IFERROR(INDEX(Findings!$H$2:$H$301,MATCH(B43,Findings!$A$2:$A$301,0)),""))</f>
        <v/>
      </c>
      <c r="N43" s="17">
        <f>IF(A43="","",IFERROR(INDEX(Findings!$O$2:$O$301,MATCH(B43,Findings!$A$2:$A$301,0)),""))</f>
        <v/>
      </c>
      <c r="O43" s="17">
        <f>IF(A43="","",IF(OR('Start here'!$B$5="",N43='Start here'!$B$5),1,0))</f>
        <v/>
      </c>
      <c r="P43" s="19">
        <f>IF(A43="","",IFERROR(IF(INDEX(Findings!$C$2:$C$301,MATCH(B43,Findings!$A$2:$A$301,0))="","",INDEX(Findings!$C$2:$C$301,MATCH(B43,Findings!$A$2:$A$301,0))),""))</f>
        <v/>
      </c>
    </row>
    <row r="44">
      <c r="A44" s="14" t="n"/>
      <c r="B44" s="14" t="n"/>
      <c r="C44" s="14" t="n"/>
      <c r="D44" s="14" t="n"/>
      <c r="E44" s="16" t="n"/>
      <c r="F44" s="16" t="n"/>
      <c r="G44" s="14" t="n"/>
      <c r="H44" s="14" t="n"/>
      <c r="I44" s="16" t="n"/>
      <c r="J44" s="17">
        <f>IF(A44="","",IF(AND(P44&lt;&gt;"",P44&gt;'Start here'!$B$4),"Not yet logged",IF(AND(F44&lt;&gt;"",F44&lt;='Start here'!$B$4),IF(AND(H44&lt;&gt;"",I44&lt;&gt;"",I44&lt;='Start here'!$B$4),"Closed and verified","Closed, not verified"),IF(AND(E44&lt;&gt;"",E44&lt;'Start here'!$B$4),"Overdue","Open"))))</f>
        <v/>
      </c>
      <c r="K44" s="18">
        <f>IF(J44="Overdue",'Start here'!$B$4-E44,0)</f>
        <v/>
      </c>
      <c r="L44" s="17">
        <f>IF(A44="","",IF(B44="","Link to a finding",IF(ISNA(MATCH(B44,Findings!$A$2:$A$301,0)),"Finding ID not found",IF(C44="","Describe the corrective action",IF(D44="","Add an owner",IF(E44="","Add a due date",IF(AND(F44&lt;&gt;"",P44&lt;&gt;"",F44&lt;P44),"Completed before the finding was logged",IF(AND(I44&lt;&gt;"",F44&lt;&gt;"",I44&lt;F44),"Verified before completed",IF(AND(H44&lt;&gt;"",H44=D44),"Verifier is the owner",IF(AND(F44&lt;&gt;"",G44=""),"Add completion evidence",IF(AND(F44&lt;&gt;"",H44=""),"Add a verifier",IF(AND(F44&lt;&gt;"",I44=""),"Add a verification date","OK"))))))))))))</f>
        <v/>
      </c>
      <c r="M44" s="17">
        <f>IF(A44="","",IFERROR(INDEX(Findings!$H$2:$H$301,MATCH(B44,Findings!$A$2:$A$301,0)),""))</f>
        <v/>
      </c>
      <c r="N44" s="17">
        <f>IF(A44="","",IFERROR(INDEX(Findings!$O$2:$O$301,MATCH(B44,Findings!$A$2:$A$301,0)),""))</f>
        <v/>
      </c>
      <c r="O44" s="17">
        <f>IF(A44="","",IF(OR('Start here'!$B$5="",N44='Start here'!$B$5),1,0))</f>
        <v/>
      </c>
      <c r="P44" s="19">
        <f>IF(A44="","",IFERROR(IF(INDEX(Findings!$C$2:$C$301,MATCH(B44,Findings!$A$2:$A$301,0))="","",INDEX(Findings!$C$2:$C$301,MATCH(B44,Findings!$A$2:$A$301,0))),""))</f>
        <v/>
      </c>
    </row>
    <row r="45">
      <c r="A45" s="14" t="n"/>
      <c r="B45" s="14" t="n"/>
      <c r="C45" s="14" t="n"/>
      <c r="D45" s="14" t="n"/>
      <c r="E45" s="16" t="n"/>
      <c r="F45" s="16" t="n"/>
      <c r="G45" s="14" t="n"/>
      <c r="H45" s="14" t="n"/>
      <c r="I45" s="16" t="n"/>
      <c r="J45" s="17">
        <f>IF(A45="","",IF(AND(P45&lt;&gt;"",P45&gt;'Start here'!$B$4),"Not yet logged",IF(AND(F45&lt;&gt;"",F45&lt;='Start here'!$B$4),IF(AND(H45&lt;&gt;"",I45&lt;&gt;"",I45&lt;='Start here'!$B$4),"Closed and verified","Closed, not verified"),IF(AND(E45&lt;&gt;"",E45&lt;'Start here'!$B$4),"Overdue","Open"))))</f>
        <v/>
      </c>
      <c r="K45" s="18">
        <f>IF(J45="Overdue",'Start here'!$B$4-E45,0)</f>
        <v/>
      </c>
      <c r="L45" s="17">
        <f>IF(A45="","",IF(B45="","Link to a finding",IF(ISNA(MATCH(B45,Findings!$A$2:$A$301,0)),"Finding ID not found",IF(C45="","Describe the corrective action",IF(D45="","Add an owner",IF(E45="","Add a due date",IF(AND(F45&lt;&gt;"",P45&lt;&gt;"",F45&lt;P45),"Completed before the finding was logged",IF(AND(I45&lt;&gt;"",F45&lt;&gt;"",I45&lt;F45),"Verified before completed",IF(AND(H45&lt;&gt;"",H45=D45),"Verifier is the owner",IF(AND(F45&lt;&gt;"",G45=""),"Add completion evidence",IF(AND(F45&lt;&gt;"",H45=""),"Add a verifier",IF(AND(F45&lt;&gt;"",I45=""),"Add a verification date","OK"))))))))))))</f>
        <v/>
      </c>
      <c r="M45" s="17">
        <f>IF(A45="","",IFERROR(INDEX(Findings!$H$2:$H$301,MATCH(B45,Findings!$A$2:$A$301,0)),""))</f>
        <v/>
      </c>
      <c r="N45" s="17">
        <f>IF(A45="","",IFERROR(INDEX(Findings!$O$2:$O$301,MATCH(B45,Findings!$A$2:$A$301,0)),""))</f>
        <v/>
      </c>
      <c r="O45" s="17">
        <f>IF(A45="","",IF(OR('Start here'!$B$5="",N45='Start here'!$B$5),1,0))</f>
        <v/>
      </c>
      <c r="P45" s="19">
        <f>IF(A45="","",IFERROR(IF(INDEX(Findings!$C$2:$C$301,MATCH(B45,Findings!$A$2:$A$301,0))="","",INDEX(Findings!$C$2:$C$301,MATCH(B45,Findings!$A$2:$A$301,0))),""))</f>
        <v/>
      </c>
    </row>
    <row r="46">
      <c r="A46" s="14" t="n"/>
      <c r="B46" s="14" t="n"/>
      <c r="C46" s="14" t="n"/>
      <c r="D46" s="14" t="n"/>
      <c r="E46" s="16" t="n"/>
      <c r="F46" s="16" t="n"/>
      <c r="G46" s="14" t="n"/>
      <c r="H46" s="14" t="n"/>
      <c r="I46" s="16" t="n"/>
      <c r="J46" s="17">
        <f>IF(A46="","",IF(AND(P46&lt;&gt;"",P46&gt;'Start here'!$B$4),"Not yet logged",IF(AND(F46&lt;&gt;"",F46&lt;='Start here'!$B$4),IF(AND(H46&lt;&gt;"",I46&lt;&gt;"",I46&lt;='Start here'!$B$4),"Closed and verified","Closed, not verified"),IF(AND(E46&lt;&gt;"",E46&lt;'Start here'!$B$4),"Overdue","Open"))))</f>
        <v/>
      </c>
      <c r="K46" s="18">
        <f>IF(J46="Overdue",'Start here'!$B$4-E46,0)</f>
        <v/>
      </c>
      <c r="L46" s="17">
        <f>IF(A46="","",IF(B46="","Link to a finding",IF(ISNA(MATCH(B46,Findings!$A$2:$A$301,0)),"Finding ID not found",IF(C46="","Describe the corrective action",IF(D46="","Add an owner",IF(E46="","Add a due date",IF(AND(F46&lt;&gt;"",P46&lt;&gt;"",F46&lt;P46),"Completed before the finding was logged",IF(AND(I46&lt;&gt;"",F46&lt;&gt;"",I46&lt;F46),"Verified before completed",IF(AND(H46&lt;&gt;"",H46=D46),"Verifier is the owner",IF(AND(F46&lt;&gt;"",G46=""),"Add completion evidence",IF(AND(F46&lt;&gt;"",H46=""),"Add a verifier",IF(AND(F46&lt;&gt;"",I46=""),"Add a verification date","OK"))))))))))))</f>
        <v/>
      </c>
      <c r="M46" s="17">
        <f>IF(A46="","",IFERROR(INDEX(Findings!$H$2:$H$301,MATCH(B46,Findings!$A$2:$A$301,0)),""))</f>
        <v/>
      </c>
      <c r="N46" s="17">
        <f>IF(A46="","",IFERROR(INDEX(Findings!$O$2:$O$301,MATCH(B46,Findings!$A$2:$A$301,0)),""))</f>
        <v/>
      </c>
      <c r="O46" s="17">
        <f>IF(A46="","",IF(OR('Start here'!$B$5="",N46='Start here'!$B$5),1,0))</f>
        <v/>
      </c>
      <c r="P46" s="19">
        <f>IF(A46="","",IFERROR(IF(INDEX(Findings!$C$2:$C$301,MATCH(B46,Findings!$A$2:$A$301,0))="","",INDEX(Findings!$C$2:$C$301,MATCH(B46,Findings!$A$2:$A$301,0))),""))</f>
        <v/>
      </c>
    </row>
    <row r="47">
      <c r="A47" s="14" t="n"/>
      <c r="B47" s="14" t="n"/>
      <c r="C47" s="14" t="n"/>
      <c r="D47" s="14" t="n"/>
      <c r="E47" s="16" t="n"/>
      <c r="F47" s="16" t="n"/>
      <c r="G47" s="14" t="n"/>
      <c r="H47" s="14" t="n"/>
      <c r="I47" s="16" t="n"/>
      <c r="J47" s="17">
        <f>IF(A47="","",IF(AND(P47&lt;&gt;"",P47&gt;'Start here'!$B$4),"Not yet logged",IF(AND(F47&lt;&gt;"",F47&lt;='Start here'!$B$4),IF(AND(H47&lt;&gt;"",I47&lt;&gt;"",I47&lt;='Start here'!$B$4),"Closed and verified","Closed, not verified"),IF(AND(E47&lt;&gt;"",E47&lt;'Start here'!$B$4),"Overdue","Open"))))</f>
        <v/>
      </c>
      <c r="K47" s="18">
        <f>IF(J47="Overdue",'Start here'!$B$4-E47,0)</f>
        <v/>
      </c>
      <c r="L47" s="17">
        <f>IF(A47="","",IF(B47="","Link to a finding",IF(ISNA(MATCH(B47,Findings!$A$2:$A$301,0)),"Finding ID not found",IF(C47="","Describe the corrective action",IF(D47="","Add an owner",IF(E47="","Add a due date",IF(AND(F47&lt;&gt;"",P47&lt;&gt;"",F47&lt;P47),"Completed before the finding was logged",IF(AND(I47&lt;&gt;"",F47&lt;&gt;"",I47&lt;F47),"Verified before completed",IF(AND(H47&lt;&gt;"",H47=D47),"Verifier is the owner",IF(AND(F47&lt;&gt;"",G47=""),"Add completion evidence",IF(AND(F47&lt;&gt;"",H47=""),"Add a verifier",IF(AND(F47&lt;&gt;"",I47=""),"Add a verification date","OK"))))))))))))</f>
        <v/>
      </c>
      <c r="M47" s="17">
        <f>IF(A47="","",IFERROR(INDEX(Findings!$H$2:$H$301,MATCH(B47,Findings!$A$2:$A$301,0)),""))</f>
        <v/>
      </c>
      <c r="N47" s="17">
        <f>IF(A47="","",IFERROR(INDEX(Findings!$O$2:$O$301,MATCH(B47,Findings!$A$2:$A$301,0)),""))</f>
        <v/>
      </c>
      <c r="O47" s="17">
        <f>IF(A47="","",IF(OR('Start here'!$B$5="",N47='Start here'!$B$5),1,0))</f>
        <v/>
      </c>
      <c r="P47" s="19">
        <f>IF(A47="","",IFERROR(IF(INDEX(Findings!$C$2:$C$301,MATCH(B47,Findings!$A$2:$A$301,0))="","",INDEX(Findings!$C$2:$C$301,MATCH(B47,Findings!$A$2:$A$301,0))),""))</f>
        <v/>
      </c>
    </row>
    <row r="48">
      <c r="A48" s="14" t="n"/>
      <c r="B48" s="14" t="n"/>
      <c r="C48" s="14" t="n"/>
      <c r="D48" s="14" t="n"/>
      <c r="E48" s="16" t="n"/>
      <c r="F48" s="16" t="n"/>
      <c r="G48" s="14" t="n"/>
      <c r="H48" s="14" t="n"/>
      <c r="I48" s="16" t="n"/>
      <c r="J48" s="17">
        <f>IF(A48="","",IF(AND(P48&lt;&gt;"",P48&gt;'Start here'!$B$4),"Not yet logged",IF(AND(F48&lt;&gt;"",F48&lt;='Start here'!$B$4),IF(AND(H48&lt;&gt;"",I48&lt;&gt;"",I48&lt;='Start here'!$B$4),"Closed and verified","Closed, not verified"),IF(AND(E48&lt;&gt;"",E48&lt;'Start here'!$B$4),"Overdue","Open"))))</f>
        <v/>
      </c>
      <c r="K48" s="18">
        <f>IF(J48="Overdue",'Start here'!$B$4-E48,0)</f>
        <v/>
      </c>
      <c r="L48" s="17">
        <f>IF(A48="","",IF(B48="","Link to a finding",IF(ISNA(MATCH(B48,Findings!$A$2:$A$301,0)),"Finding ID not found",IF(C48="","Describe the corrective action",IF(D48="","Add an owner",IF(E48="","Add a due date",IF(AND(F48&lt;&gt;"",P48&lt;&gt;"",F48&lt;P48),"Completed before the finding was logged",IF(AND(I48&lt;&gt;"",F48&lt;&gt;"",I48&lt;F48),"Verified before completed",IF(AND(H48&lt;&gt;"",H48=D48),"Verifier is the owner",IF(AND(F48&lt;&gt;"",G48=""),"Add completion evidence",IF(AND(F48&lt;&gt;"",H48=""),"Add a verifier",IF(AND(F48&lt;&gt;"",I48=""),"Add a verification date","OK"))))))))))))</f>
        <v/>
      </c>
      <c r="M48" s="17">
        <f>IF(A48="","",IFERROR(INDEX(Findings!$H$2:$H$301,MATCH(B48,Findings!$A$2:$A$301,0)),""))</f>
        <v/>
      </c>
      <c r="N48" s="17">
        <f>IF(A48="","",IFERROR(INDEX(Findings!$O$2:$O$301,MATCH(B48,Findings!$A$2:$A$301,0)),""))</f>
        <v/>
      </c>
      <c r="O48" s="17">
        <f>IF(A48="","",IF(OR('Start here'!$B$5="",N48='Start here'!$B$5),1,0))</f>
        <v/>
      </c>
      <c r="P48" s="19">
        <f>IF(A48="","",IFERROR(IF(INDEX(Findings!$C$2:$C$301,MATCH(B48,Findings!$A$2:$A$301,0))="","",INDEX(Findings!$C$2:$C$301,MATCH(B48,Findings!$A$2:$A$301,0))),""))</f>
        <v/>
      </c>
    </row>
    <row r="49">
      <c r="A49" s="14" t="n"/>
      <c r="B49" s="14" t="n"/>
      <c r="C49" s="14" t="n"/>
      <c r="D49" s="14" t="n"/>
      <c r="E49" s="16" t="n"/>
      <c r="F49" s="16" t="n"/>
      <c r="G49" s="14" t="n"/>
      <c r="H49" s="14" t="n"/>
      <c r="I49" s="16" t="n"/>
      <c r="J49" s="17">
        <f>IF(A49="","",IF(AND(P49&lt;&gt;"",P49&gt;'Start here'!$B$4),"Not yet logged",IF(AND(F49&lt;&gt;"",F49&lt;='Start here'!$B$4),IF(AND(H49&lt;&gt;"",I49&lt;&gt;"",I49&lt;='Start here'!$B$4),"Closed and verified","Closed, not verified"),IF(AND(E49&lt;&gt;"",E49&lt;'Start here'!$B$4),"Overdue","Open"))))</f>
        <v/>
      </c>
      <c r="K49" s="18">
        <f>IF(J49="Overdue",'Start here'!$B$4-E49,0)</f>
        <v/>
      </c>
      <c r="L49" s="17">
        <f>IF(A49="","",IF(B49="","Link to a finding",IF(ISNA(MATCH(B49,Findings!$A$2:$A$301,0)),"Finding ID not found",IF(C49="","Describe the corrective action",IF(D49="","Add an owner",IF(E49="","Add a due date",IF(AND(F49&lt;&gt;"",P49&lt;&gt;"",F49&lt;P49),"Completed before the finding was logged",IF(AND(I49&lt;&gt;"",F49&lt;&gt;"",I49&lt;F49),"Verified before completed",IF(AND(H49&lt;&gt;"",H49=D49),"Verifier is the owner",IF(AND(F49&lt;&gt;"",G49=""),"Add completion evidence",IF(AND(F49&lt;&gt;"",H49=""),"Add a verifier",IF(AND(F49&lt;&gt;"",I49=""),"Add a verification date","OK"))))))))))))</f>
        <v/>
      </c>
      <c r="M49" s="17">
        <f>IF(A49="","",IFERROR(INDEX(Findings!$H$2:$H$301,MATCH(B49,Findings!$A$2:$A$301,0)),""))</f>
        <v/>
      </c>
      <c r="N49" s="17">
        <f>IF(A49="","",IFERROR(INDEX(Findings!$O$2:$O$301,MATCH(B49,Findings!$A$2:$A$301,0)),""))</f>
        <v/>
      </c>
      <c r="O49" s="17">
        <f>IF(A49="","",IF(OR('Start here'!$B$5="",N49='Start here'!$B$5),1,0))</f>
        <v/>
      </c>
      <c r="P49" s="19">
        <f>IF(A49="","",IFERROR(IF(INDEX(Findings!$C$2:$C$301,MATCH(B49,Findings!$A$2:$A$301,0))="","",INDEX(Findings!$C$2:$C$301,MATCH(B49,Findings!$A$2:$A$301,0))),""))</f>
        <v/>
      </c>
    </row>
    <row r="50">
      <c r="A50" s="14" t="n"/>
      <c r="B50" s="14" t="n"/>
      <c r="C50" s="14" t="n"/>
      <c r="D50" s="14" t="n"/>
      <c r="E50" s="16" t="n"/>
      <c r="F50" s="16" t="n"/>
      <c r="G50" s="14" t="n"/>
      <c r="H50" s="14" t="n"/>
      <c r="I50" s="16" t="n"/>
      <c r="J50" s="17">
        <f>IF(A50="","",IF(AND(P50&lt;&gt;"",P50&gt;'Start here'!$B$4),"Not yet logged",IF(AND(F50&lt;&gt;"",F50&lt;='Start here'!$B$4),IF(AND(H50&lt;&gt;"",I50&lt;&gt;"",I50&lt;='Start here'!$B$4),"Closed and verified","Closed, not verified"),IF(AND(E50&lt;&gt;"",E50&lt;'Start here'!$B$4),"Overdue","Open"))))</f>
        <v/>
      </c>
      <c r="K50" s="18">
        <f>IF(J50="Overdue",'Start here'!$B$4-E50,0)</f>
        <v/>
      </c>
      <c r="L50" s="17">
        <f>IF(A50="","",IF(B50="","Link to a finding",IF(ISNA(MATCH(B50,Findings!$A$2:$A$301,0)),"Finding ID not found",IF(C50="","Describe the corrective action",IF(D50="","Add an owner",IF(E50="","Add a due date",IF(AND(F50&lt;&gt;"",P50&lt;&gt;"",F50&lt;P50),"Completed before the finding was logged",IF(AND(I50&lt;&gt;"",F50&lt;&gt;"",I50&lt;F50),"Verified before completed",IF(AND(H50&lt;&gt;"",H50=D50),"Verifier is the owner",IF(AND(F50&lt;&gt;"",G50=""),"Add completion evidence",IF(AND(F50&lt;&gt;"",H50=""),"Add a verifier",IF(AND(F50&lt;&gt;"",I50=""),"Add a verification date","OK"))))))))))))</f>
        <v/>
      </c>
      <c r="M50" s="17">
        <f>IF(A50="","",IFERROR(INDEX(Findings!$H$2:$H$301,MATCH(B50,Findings!$A$2:$A$301,0)),""))</f>
        <v/>
      </c>
      <c r="N50" s="17">
        <f>IF(A50="","",IFERROR(INDEX(Findings!$O$2:$O$301,MATCH(B50,Findings!$A$2:$A$301,0)),""))</f>
        <v/>
      </c>
      <c r="O50" s="17">
        <f>IF(A50="","",IF(OR('Start here'!$B$5="",N50='Start here'!$B$5),1,0))</f>
        <v/>
      </c>
      <c r="P50" s="19">
        <f>IF(A50="","",IFERROR(IF(INDEX(Findings!$C$2:$C$301,MATCH(B50,Findings!$A$2:$A$301,0))="","",INDEX(Findings!$C$2:$C$301,MATCH(B50,Findings!$A$2:$A$301,0))),""))</f>
        <v/>
      </c>
    </row>
    <row r="51">
      <c r="A51" s="14" t="n"/>
      <c r="B51" s="14" t="n"/>
      <c r="C51" s="14" t="n"/>
      <c r="D51" s="14" t="n"/>
      <c r="E51" s="16" t="n"/>
      <c r="F51" s="16" t="n"/>
      <c r="G51" s="14" t="n"/>
      <c r="H51" s="14" t="n"/>
      <c r="I51" s="16" t="n"/>
      <c r="J51" s="17">
        <f>IF(A51="","",IF(AND(P51&lt;&gt;"",P51&gt;'Start here'!$B$4),"Not yet logged",IF(AND(F51&lt;&gt;"",F51&lt;='Start here'!$B$4),IF(AND(H51&lt;&gt;"",I51&lt;&gt;"",I51&lt;='Start here'!$B$4),"Closed and verified","Closed, not verified"),IF(AND(E51&lt;&gt;"",E51&lt;'Start here'!$B$4),"Overdue","Open"))))</f>
        <v/>
      </c>
      <c r="K51" s="18">
        <f>IF(J51="Overdue",'Start here'!$B$4-E51,0)</f>
        <v/>
      </c>
      <c r="L51" s="17">
        <f>IF(A51="","",IF(B51="","Link to a finding",IF(ISNA(MATCH(B51,Findings!$A$2:$A$301,0)),"Finding ID not found",IF(C51="","Describe the corrective action",IF(D51="","Add an owner",IF(E51="","Add a due date",IF(AND(F51&lt;&gt;"",P51&lt;&gt;"",F51&lt;P51),"Completed before the finding was logged",IF(AND(I51&lt;&gt;"",F51&lt;&gt;"",I51&lt;F51),"Verified before completed",IF(AND(H51&lt;&gt;"",H51=D51),"Verifier is the owner",IF(AND(F51&lt;&gt;"",G51=""),"Add completion evidence",IF(AND(F51&lt;&gt;"",H51=""),"Add a verifier",IF(AND(F51&lt;&gt;"",I51=""),"Add a verification date","OK"))))))))))))</f>
        <v/>
      </c>
      <c r="M51" s="17">
        <f>IF(A51="","",IFERROR(INDEX(Findings!$H$2:$H$301,MATCH(B51,Findings!$A$2:$A$301,0)),""))</f>
        <v/>
      </c>
      <c r="N51" s="17">
        <f>IF(A51="","",IFERROR(INDEX(Findings!$O$2:$O$301,MATCH(B51,Findings!$A$2:$A$301,0)),""))</f>
        <v/>
      </c>
      <c r="O51" s="17">
        <f>IF(A51="","",IF(OR('Start here'!$B$5="",N51='Start here'!$B$5),1,0))</f>
        <v/>
      </c>
      <c r="P51" s="19">
        <f>IF(A51="","",IFERROR(IF(INDEX(Findings!$C$2:$C$301,MATCH(B51,Findings!$A$2:$A$301,0))="","",INDEX(Findings!$C$2:$C$301,MATCH(B51,Findings!$A$2:$A$301,0))),""))</f>
        <v/>
      </c>
    </row>
    <row r="52">
      <c r="A52" s="14" t="n"/>
      <c r="B52" s="14" t="n"/>
      <c r="C52" s="14" t="n"/>
      <c r="D52" s="14" t="n"/>
      <c r="E52" s="16" t="n"/>
      <c r="F52" s="16" t="n"/>
      <c r="G52" s="14" t="n"/>
      <c r="H52" s="14" t="n"/>
      <c r="I52" s="16" t="n"/>
      <c r="J52" s="17">
        <f>IF(A52="","",IF(AND(P52&lt;&gt;"",P52&gt;'Start here'!$B$4),"Not yet logged",IF(AND(F52&lt;&gt;"",F52&lt;='Start here'!$B$4),IF(AND(H52&lt;&gt;"",I52&lt;&gt;"",I52&lt;='Start here'!$B$4),"Closed and verified","Closed, not verified"),IF(AND(E52&lt;&gt;"",E52&lt;'Start here'!$B$4),"Overdue","Open"))))</f>
        <v/>
      </c>
      <c r="K52" s="18">
        <f>IF(J52="Overdue",'Start here'!$B$4-E52,0)</f>
        <v/>
      </c>
      <c r="L52" s="17">
        <f>IF(A52="","",IF(B52="","Link to a finding",IF(ISNA(MATCH(B52,Findings!$A$2:$A$301,0)),"Finding ID not found",IF(C52="","Describe the corrective action",IF(D52="","Add an owner",IF(E52="","Add a due date",IF(AND(F52&lt;&gt;"",P52&lt;&gt;"",F52&lt;P52),"Completed before the finding was logged",IF(AND(I52&lt;&gt;"",F52&lt;&gt;"",I52&lt;F52),"Verified before completed",IF(AND(H52&lt;&gt;"",H52=D52),"Verifier is the owner",IF(AND(F52&lt;&gt;"",G52=""),"Add completion evidence",IF(AND(F52&lt;&gt;"",H52=""),"Add a verifier",IF(AND(F52&lt;&gt;"",I52=""),"Add a verification date","OK"))))))))))))</f>
        <v/>
      </c>
      <c r="M52" s="17">
        <f>IF(A52="","",IFERROR(INDEX(Findings!$H$2:$H$301,MATCH(B52,Findings!$A$2:$A$301,0)),""))</f>
        <v/>
      </c>
      <c r="N52" s="17">
        <f>IF(A52="","",IFERROR(INDEX(Findings!$O$2:$O$301,MATCH(B52,Findings!$A$2:$A$301,0)),""))</f>
        <v/>
      </c>
      <c r="O52" s="17">
        <f>IF(A52="","",IF(OR('Start here'!$B$5="",N52='Start here'!$B$5),1,0))</f>
        <v/>
      </c>
      <c r="P52" s="19">
        <f>IF(A52="","",IFERROR(IF(INDEX(Findings!$C$2:$C$301,MATCH(B52,Findings!$A$2:$A$301,0))="","",INDEX(Findings!$C$2:$C$301,MATCH(B52,Findings!$A$2:$A$301,0))),""))</f>
        <v/>
      </c>
    </row>
    <row r="53">
      <c r="A53" s="14" t="n"/>
      <c r="B53" s="14" t="n"/>
      <c r="C53" s="14" t="n"/>
      <c r="D53" s="14" t="n"/>
      <c r="E53" s="16" t="n"/>
      <c r="F53" s="16" t="n"/>
      <c r="G53" s="14" t="n"/>
      <c r="H53" s="14" t="n"/>
      <c r="I53" s="16" t="n"/>
      <c r="J53" s="17">
        <f>IF(A53="","",IF(AND(P53&lt;&gt;"",P53&gt;'Start here'!$B$4),"Not yet logged",IF(AND(F53&lt;&gt;"",F53&lt;='Start here'!$B$4),IF(AND(H53&lt;&gt;"",I53&lt;&gt;"",I53&lt;='Start here'!$B$4),"Closed and verified","Closed, not verified"),IF(AND(E53&lt;&gt;"",E53&lt;'Start here'!$B$4),"Overdue","Open"))))</f>
        <v/>
      </c>
      <c r="K53" s="18">
        <f>IF(J53="Overdue",'Start here'!$B$4-E53,0)</f>
        <v/>
      </c>
      <c r="L53" s="17">
        <f>IF(A53="","",IF(B53="","Link to a finding",IF(ISNA(MATCH(B53,Findings!$A$2:$A$301,0)),"Finding ID not found",IF(C53="","Describe the corrective action",IF(D53="","Add an owner",IF(E53="","Add a due date",IF(AND(F53&lt;&gt;"",P53&lt;&gt;"",F53&lt;P53),"Completed before the finding was logged",IF(AND(I53&lt;&gt;"",F53&lt;&gt;"",I53&lt;F53),"Verified before completed",IF(AND(H53&lt;&gt;"",H53=D53),"Verifier is the owner",IF(AND(F53&lt;&gt;"",G53=""),"Add completion evidence",IF(AND(F53&lt;&gt;"",H53=""),"Add a verifier",IF(AND(F53&lt;&gt;"",I53=""),"Add a verification date","OK"))))))))))))</f>
        <v/>
      </c>
      <c r="M53" s="17">
        <f>IF(A53="","",IFERROR(INDEX(Findings!$H$2:$H$301,MATCH(B53,Findings!$A$2:$A$301,0)),""))</f>
        <v/>
      </c>
      <c r="N53" s="17">
        <f>IF(A53="","",IFERROR(INDEX(Findings!$O$2:$O$301,MATCH(B53,Findings!$A$2:$A$301,0)),""))</f>
        <v/>
      </c>
      <c r="O53" s="17">
        <f>IF(A53="","",IF(OR('Start here'!$B$5="",N53='Start here'!$B$5),1,0))</f>
        <v/>
      </c>
      <c r="P53" s="19">
        <f>IF(A53="","",IFERROR(IF(INDEX(Findings!$C$2:$C$301,MATCH(B53,Findings!$A$2:$A$301,0))="","",INDEX(Findings!$C$2:$C$301,MATCH(B53,Findings!$A$2:$A$301,0))),""))</f>
        <v/>
      </c>
    </row>
    <row r="54">
      <c r="A54" s="14" t="n"/>
      <c r="B54" s="14" t="n"/>
      <c r="C54" s="14" t="n"/>
      <c r="D54" s="14" t="n"/>
      <c r="E54" s="16" t="n"/>
      <c r="F54" s="16" t="n"/>
      <c r="G54" s="14" t="n"/>
      <c r="H54" s="14" t="n"/>
      <c r="I54" s="16" t="n"/>
      <c r="J54" s="17">
        <f>IF(A54="","",IF(AND(P54&lt;&gt;"",P54&gt;'Start here'!$B$4),"Not yet logged",IF(AND(F54&lt;&gt;"",F54&lt;='Start here'!$B$4),IF(AND(H54&lt;&gt;"",I54&lt;&gt;"",I54&lt;='Start here'!$B$4),"Closed and verified","Closed, not verified"),IF(AND(E54&lt;&gt;"",E54&lt;'Start here'!$B$4),"Overdue","Open"))))</f>
        <v/>
      </c>
      <c r="K54" s="18">
        <f>IF(J54="Overdue",'Start here'!$B$4-E54,0)</f>
        <v/>
      </c>
      <c r="L54" s="17">
        <f>IF(A54="","",IF(B54="","Link to a finding",IF(ISNA(MATCH(B54,Findings!$A$2:$A$301,0)),"Finding ID not found",IF(C54="","Describe the corrective action",IF(D54="","Add an owner",IF(E54="","Add a due date",IF(AND(F54&lt;&gt;"",P54&lt;&gt;"",F54&lt;P54),"Completed before the finding was logged",IF(AND(I54&lt;&gt;"",F54&lt;&gt;"",I54&lt;F54),"Verified before completed",IF(AND(H54&lt;&gt;"",H54=D54),"Verifier is the owner",IF(AND(F54&lt;&gt;"",G54=""),"Add completion evidence",IF(AND(F54&lt;&gt;"",H54=""),"Add a verifier",IF(AND(F54&lt;&gt;"",I54=""),"Add a verification date","OK"))))))))))))</f>
        <v/>
      </c>
      <c r="M54" s="17">
        <f>IF(A54="","",IFERROR(INDEX(Findings!$H$2:$H$301,MATCH(B54,Findings!$A$2:$A$301,0)),""))</f>
        <v/>
      </c>
      <c r="N54" s="17">
        <f>IF(A54="","",IFERROR(INDEX(Findings!$O$2:$O$301,MATCH(B54,Findings!$A$2:$A$301,0)),""))</f>
        <v/>
      </c>
      <c r="O54" s="17">
        <f>IF(A54="","",IF(OR('Start here'!$B$5="",N54='Start here'!$B$5),1,0))</f>
        <v/>
      </c>
      <c r="P54" s="19">
        <f>IF(A54="","",IFERROR(IF(INDEX(Findings!$C$2:$C$301,MATCH(B54,Findings!$A$2:$A$301,0))="","",INDEX(Findings!$C$2:$C$301,MATCH(B54,Findings!$A$2:$A$301,0))),""))</f>
        <v/>
      </c>
    </row>
    <row r="55">
      <c r="A55" s="14" t="n"/>
      <c r="B55" s="14" t="n"/>
      <c r="C55" s="14" t="n"/>
      <c r="D55" s="14" t="n"/>
      <c r="E55" s="16" t="n"/>
      <c r="F55" s="16" t="n"/>
      <c r="G55" s="14" t="n"/>
      <c r="H55" s="14" t="n"/>
      <c r="I55" s="16" t="n"/>
      <c r="J55" s="17">
        <f>IF(A55="","",IF(AND(P55&lt;&gt;"",P55&gt;'Start here'!$B$4),"Not yet logged",IF(AND(F55&lt;&gt;"",F55&lt;='Start here'!$B$4),IF(AND(H55&lt;&gt;"",I55&lt;&gt;"",I55&lt;='Start here'!$B$4),"Closed and verified","Closed, not verified"),IF(AND(E55&lt;&gt;"",E55&lt;'Start here'!$B$4),"Overdue","Open"))))</f>
        <v/>
      </c>
      <c r="K55" s="18">
        <f>IF(J55="Overdue",'Start here'!$B$4-E55,0)</f>
        <v/>
      </c>
      <c r="L55" s="17">
        <f>IF(A55="","",IF(B55="","Link to a finding",IF(ISNA(MATCH(B55,Findings!$A$2:$A$301,0)),"Finding ID not found",IF(C55="","Describe the corrective action",IF(D55="","Add an owner",IF(E55="","Add a due date",IF(AND(F55&lt;&gt;"",P55&lt;&gt;"",F55&lt;P55),"Completed before the finding was logged",IF(AND(I55&lt;&gt;"",F55&lt;&gt;"",I55&lt;F55),"Verified before completed",IF(AND(H55&lt;&gt;"",H55=D55),"Verifier is the owner",IF(AND(F55&lt;&gt;"",G55=""),"Add completion evidence",IF(AND(F55&lt;&gt;"",H55=""),"Add a verifier",IF(AND(F55&lt;&gt;"",I55=""),"Add a verification date","OK"))))))))))))</f>
        <v/>
      </c>
      <c r="M55" s="17">
        <f>IF(A55="","",IFERROR(INDEX(Findings!$H$2:$H$301,MATCH(B55,Findings!$A$2:$A$301,0)),""))</f>
        <v/>
      </c>
      <c r="N55" s="17">
        <f>IF(A55="","",IFERROR(INDEX(Findings!$O$2:$O$301,MATCH(B55,Findings!$A$2:$A$301,0)),""))</f>
        <v/>
      </c>
      <c r="O55" s="17">
        <f>IF(A55="","",IF(OR('Start here'!$B$5="",N55='Start here'!$B$5),1,0))</f>
        <v/>
      </c>
      <c r="P55" s="19">
        <f>IF(A55="","",IFERROR(IF(INDEX(Findings!$C$2:$C$301,MATCH(B55,Findings!$A$2:$A$301,0))="","",INDEX(Findings!$C$2:$C$301,MATCH(B55,Findings!$A$2:$A$301,0))),""))</f>
        <v/>
      </c>
    </row>
    <row r="56">
      <c r="A56" s="14" t="n"/>
      <c r="B56" s="14" t="n"/>
      <c r="C56" s="14" t="n"/>
      <c r="D56" s="14" t="n"/>
      <c r="E56" s="16" t="n"/>
      <c r="F56" s="16" t="n"/>
      <c r="G56" s="14" t="n"/>
      <c r="H56" s="14" t="n"/>
      <c r="I56" s="16" t="n"/>
      <c r="J56" s="17">
        <f>IF(A56="","",IF(AND(P56&lt;&gt;"",P56&gt;'Start here'!$B$4),"Not yet logged",IF(AND(F56&lt;&gt;"",F56&lt;='Start here'!$B$4),IF(AND(H56&lt;&gt;"",I56&lt;&gt;"",I56&lt;='Start here'!$B$4),"Closed and verified","Closed, not verified"),IF(AND(E56&lt;&gt;"",E56&lt;'Start here'!$B$4),"Overdue","Open"))))</f>
        <v/>
      </c>
      <c r="K56" s="18">
        <f>IF(J56="Overdue",'Start here'!$B$4-E56,0)</f>
        <v/>
      </c>
      <c r="L56" s="17">
        <f>IF(A56="","",IF(B56="","Link to a finding",IF(ISNA(MATCH(B56,Findings!$A$2:$A$301,0)),"Finding ID not found",IF(C56="","Describe the corrective action",IF(D56="","Add an owner",IF(E56="","Add a due date",IF(AND(F56&lt;&gt;"",P56&lt;&gt;"",F56&lt;P56),"Completed before the finding was logged",IF(AND(I56&lt;&gt;"",F56&lt;&gt;"",I56&lt;F56),"Verified before completed",IF(AND(H56&lt;&gt;"",H56=D56),"Verifier is the owner",IF(AND(F56&lt;&gt;"",G56=""),"Add completion evidence",IF(AND(F56&lt;&gt;"",H56=""),"Add a verifier",IF(AND(F56&lt;&gt;"",I56=""),"Add a verification date","OK"))))))))))))</f>
        <v/>
      </c>
      <c r="M56" s="17">
        <f>IF(A56="","",IFERROR(INDEX(Findings!$H$2:$H$301,MATCH(B56,Findings!$A$2:$A$301,0)),""))</f>
        <v/>
      </c>
      <c r="N56" s="17">
        <f>IF(A56="","",IFERROR(INDEX(Findings!$O$2:$O$301,MATCH(B56,Findings!$A$2:$A$301,0)),""))</f>
        <v/>
      </c>
      <c r="O56" s="17">
        <f>IF(A56="","",IF(OR('Start here'!$B$5="",N56='Start here'!$B$5),1,0))</f>
        <v/>
      </c>
      <c r="P56" s="19">
        <f>IF(A56="","",IFERROR(IF(INDEX(Findings!$C$2:$C$301,MATCH(B56,Findings!$A$2:$A$301,0))="","",INDEX(Findings!$C$2:$C$301,MATCH(B56,Findings!$A$2:$A$301,0))),""))</f>
        <v/>
      </c>
    </row>
    <row r="57">
      <c r="A57" s="14" t="n"/>
      <c r="B57" s="14" t="n"/>
      <c r="C57" s="14" t="n"/>
      <c r="D57" s="14" t="n"/>
      <c r="E57" s="16" t="n"/>
      <c r="F57" s="16" t="n"/>
      <c r="G57" s="14" t="n"/>
      <c r="H57" s="14" t="n"/>
      <c r="I57" s="16" t="n"/>
      <c r="J57" s="17">
        <f>IF(A57="","",IF(AND(P57&lt;&gt;"",P57&gt;'Start here'!$B$4),"Not yet logged",IF(AND(F57&lt;&gt;"",F57&lt;='Start here'!$B$4),IF(AND(H57&lt;&gt;"",I57&lt;&gt;"",I57&lt;='Start here'!$B$4),"Closed and verified","Closed, not verified"),IF(AND(E57&lt;&gt;"",E57&lt;'Start here'!$B$4),"Overdue","Open"))))</f>
        <v/>
      </c>
      <c r="K57" s="18">
        <f>IF(J57="Overdue",'Start here'!$B$4-E57,0)</f>
        <v/>
      </c>
      <c r="L57" s="17">
        <f>IF(A57="","",IF(B57="","Link to a finding",IF(ISNA(MATCH(B57,Findings!$A$2:$A$301,0)),"Finding ID not found",IF(C57="","Describe the corrective action",IF(D57="","Add an owner",IF(E57="","Add a due date",IF(AND(F57&lt;&gt;"",P57&lt;&gt;"",F57&lt;P57),"Completed before the finding was logged",IF(AND(I57&lt;&gt;"",F57&lt;&gt;"",I57&lt;F57),"Verified before completed",IF(AND(H57&lt;&gt;"",H57=D57),"Verifier is the owner",IF(AND(F57&lt;&gt;"",G57=""),"Add completion evidence",IF(AND(F57&lt;&gt;"",H57=""),"Add a verifier",IF(AND(F57&lt;&gt;"",I57=""),"Add a verification date","OK"))))))))))))</f>
        <v/>
      </c>
      <c r="M57" s="17">
        <f>IF(A57="","",IFERROR(INDEX(Findings!$H$2:$H$301,MATCH(B57,Findings!$A$2:$A$301,0)),""))</f>
        <v/>
      </c>
      <c r="N57" s="17">
        <f>IF(A57="","",IFERROR(INDEX(Findings!$O$2:$O$301,MATCH(B57,Findings!$A$2:$A$301,0)),""))</f>
        <v/>
      </c>
      <c r="O57" s="17">
        <f>IF(A57="","",IF(OR('Start here'!$B$5="",N57='Start here'!$B$5),1,0))</f>
        <v/>
      </c>
      <c r="P57" s="19">
        <f>IF(A57="","",IFERROR(IF(INDEX(Findings!$C$2:$C$301,MATCH(B57,Findings!$A$2:$A$301,0))="","",INDEX(Findings!$C$2:$C$301,MATCH(B57,Findings!$A$2:$A$301,0))),""))</f>
        <v/>
      </c>
    </row>
    <row r="58">
      <c r="A58" s="14" t="n"/>
      <c r="B58" s="14" t="n"/>
      <c r="C58" s="14" t="n"/>
      <c r="D58" s="14" t="n"/>
      <c r="E58" s="16" t="n"/>
      <c r="F58" s="16" t="n"/>
      <c r="G58" s="14" t="n"/>
      <c r="H58" s="14" t="n"/>
      <c r="I58" s="16" t="n"/>
      <c r="J58" s="17">
        <f>IF(A58="","",IF(AND(P58&lt;&gt;"",P58&gt;'Start here'!$B$4),"Not yet logged",IF(AND(F58&lt;&gt;"",F58&lt;='Start here'!$B$4),IF(AND(H58&lt;&gt;"",I58&lt;&gt;"",I58&lt;='Start here'!$B$4),"Closed and verified","Closed, not verified"),IF(AND(E58&lt;&gt;"",E58&lt;'Start here'!$B$4),"Overdue","Open"))))</f>
        <v/>
      </c>
      <c r="K58" s="18">
        <f>IF(J58="Overdue",'Start here'!$B$4-E58,0)</f>
        <v/>
      </c>
      <c r="L58" s="17">
        <f>IF(A58="","",IF(B58="","Link to a finding",IF(ISNA(MATCH(B58,Findings!$A$2:$A$301,0)),"Finding ID not found",IF(C58="","Describe the corrective action",IF(D58="","Add an owner",IF(E58="","Add a due date",IF(AND(F58&lt;&gt;"",P58&lt;&gt;"",F58&lt;P58),"Completed before the finding was logged",IF(AND(I58&lt;&gt;"",F58&lt;&gt;"",I58&lt;F58),"Verified before completed",IF(AND(H58&lt;&gt;"",H58=D58),"Verifier is the owner",IF(AND(F58&lt;&gt;"",G58=""),"Add completion evidence",IF(AND(F58&lt;&gt;"",H58=""),"Add a verifier",IF(AND(F58&lt;&gt;"",I58=""),"Add a verification date","OK"))))))))))))</f>
        <v/>
      </c>
      <c r="M58" s="17">
        <f>IF(A58="","",IFERROR(INDEX(Findings!$H$2:$H$301,MATCH(B58,Findings!$A$2:$A$301,0)),""))</f>
        <v/>
      </c>
      <c r="N58" s="17">
        <f>IF(A58="","",IFERROR(INDEX(Findings!$O$2:$O$301,MATCH(B58,Findings!$A$2:$A$301,0)),""))</f>
        <v/>
      </c>
      <c r="O58" s="17">
        <f>IF(A58="","",IF(OR('Start here'!$B$5="",N58='Start here'!$B$5),1,0))</f>
        <v/>
      </c>
      <c r="P58" s="19">
        <f>IF(A58="","",IFERROR(IF(INDEX(Findings!$C$2:$C$301,MATCH(B58,Findings!$A$2:$A$301,0))="","",INDEX(Findings!$C$2:$C$301,MATCH(B58,Findings!$A$2:$A$301,0))),""))</f>
        <v/>
      </c>
    </row>
    <row r="59">
      <c r="A59" s="14" t="n"/>
      <c r="B59" s="14" t="n"/>
      <c r="C59" s="14" t="n"/>
      <c r="D59" s="14" t="n"/>
      <c r="E59" s="16" t="n"/>
      <c r="F59" s="16" t="n"/>
      <c r="G59" s="14" t="n"/>
      <c r="H59" s="14" t="n"/>
      <c r="I59" s="16" t="n"/>
      <c r="J59" s="17">
        <f>IF(A59="","",IF(AND(P59&lt;&gt;"",P59&gt;'Start here'!$B$4),"Not yet logged",IF(AND(F59&lt;&gt;"",F59&lt;='Start here'!$B$4),IF(AND(H59&lt;&gt;"",I59&lt;&gt;"",I59&lt;='Start here'!$B$4),"Closed and verified","Closed, not verified"),IF(AND(E59&lt;&gt;"",E59&lt;'Start here'!$B$4),"Overdue","Open"))))</f>
        <v/>
      </c>
      <c r="K59" s="18">
        <f>IF(J59="Overdue",'Start here'!$B$4-E59,0)</f>
        <v/>
      </c>
      <c r="L59" s="17">
        <f>IF(A59="","",IF(B59="","Link to a finding",IF(ISNA(MATCH(B59,Findings!$A$2:$A$301,0)),"Finding ID not found",IF(C59="","Describe the corrective action",IF(D59="","Add an owner",IF(E59="","Add a due date",IF(AND(F59&lt;&gt;"",P59&lt;&gt;"",F59&lt;P59),"Completed before the finding was logged",IF(AND(I59&lt;&gt;"",F59&lt;&gt;"",I59&lt;F59),"Verified before completed",IF(AND(H59&lt;&gt;"",H59=D59),"Verifier is the owner",IF(AND(F59&lt;&gt;"",G59=""),"Add completion evidence",IF(AND(F59&lt;&gt;"",H59=""),"Add a verifier",IF(AND(F59&lt;&gt;"",I59=""),"Add a verification date","OK"))))))))))))</f>
        <v/>
      </c>
      <c r="M59" s="17">
        <f>IF(A59="","",IFERROR(INDEX(Findings!$H$2:$H$301,MATCH(B59,Findings!$A$2:$A$301,0)),""))</f>
        <v/>
      </c>
      <c r="N59" s="17">
        <f>IF(A59="","",IFERROR(INDEX(Findings!$O$2:$O$301,MATCH(B59,Findings!$A$2:$A$301,0)),""))</f>
        <v/>
      </c>
      <c r="O59" s="17">
        <f>IF(A59="","",IF(OR('Start here'!$B$5="",N59='Start here'!$B$5),1,0))</f>
        <v/>
      </c>
      <c r="P59" s="19">
        <f>IF(A59="","",IFERROR(IF(INDEX(Findings!$C$2:$C$301,MATCH(B59,Findings!$A$2:$A$301,0))="","",INDEX(Findings!$C$2:$C$301,MATCH(B59,Findings!$A$2:$A$301,0))),""))</f>
        <v/>
      </c>
    </row>
    <row r="60">
      <c r="A60" s="14" t="n"/>
      <c r="B60" s="14" t="n"/>
      <c r="C60" s="14" t="n"/>
      <c r="D60" s="14" t="n"/>
      <c r="E60" s="16" t="n"/>
      <c r="F60" s="16" t="n"/>
      <c r="G60" s="14" t="n"/>
      <c r="H60" s="14" t="n"/>
      <c r="I60" s="16" t="n"/>
      <c r="J60" s="17">
        <f>IF(A60="","",IF(AND(P60&lt;&gt;"",P60&gt;'Start here'!$B$4),"Not yet logged",IF(AND(F60&lt;&gt;"",F60&lt;='Start here'!$B$4),IF(AND(H60&lt;&gt;"",I60&lt;&gt;"",I60&lt;='Start here'!$B$4),"Closed and verified","Closed, not verified"),IF(AND(E60&lt;&gt;"",E60&lt;'Start here'!$B$4),"Overdue","Open"))))</f>
        <v/>
      </c>
      <c r="K60" s="18">
        <f>IF(J60="Overdue",'Start here'!$B$4-E60,0)</f>
        <v/>
      </c>
      <c r="L60" s="17">
        <f>IF(A60="","",IF(B60="","Link to a finding",IF(ISNA(MATCH(B60,Findings!$A$2:$A$301,0)),"Finding ID not found",IF(C60="","Describe the corrective action",IF(D60="","Add an owner",IF(E60="","Add a due date",IF(AND(F60&lt;&gt;"",P60&lt;&gt;"",F60&lt;P60),"Completed before the finding was logged",IF(AND(I60&lt;&gt;"",F60&lt;&gt;"",I60&lt;F60),"Verified before completed",IF(AND(H60&lt;&gt;"",H60=D60),"Verifier is the owner",IF(AND(F60&lt;&gt;"",G60=""),"Add completion evidence",IF(AND(F60&lt;&gt;"",H60=""),"Add a verifier",IF(AND(F60&lt;&gt;"",I60=""),"Add a verification date","OK"))))))))))))</f>
        <v/>
      </c>
      <c r="M60" s="17">
        <f>IF(A60="","",IFERROR(INDEX(Findings!$H$2:$H$301,MATCH(B60,Findings!$A$2:$A$301,0)),""))</f>
        <v/>
      </c>
      <c r="N60" s="17">
        <f>IF(A60="","",IFERROR(INDEX(Findings!$O$2:$O$301,MATCH(B60,Findings!$A$2:$A$301,0)),""))</f>
        <v/>
      </c>
      <c r="O60" s="17">
        <f>IF(A60="","",IF(OR('Start here'!$B$5="",N60='Start here'!$B$5),1,0))</f>
        <v/>
      </c>
      <c r="P60" s="19">
        <f>IF(A60="","",IFERROR(IF(INDEX(Findings!$C$2:$C$301,MATCH(B60,Findings!$A$2:$A$301,0))="","",INDEX(Findings!$C$2:$C$301,MATCH(B60,Findings!$A$2:$A$301,0))),""))</f>
        <v/>
      </c>
    </row>
    <row r="61">
      <c r="A61" s="14" t="n"/>
      <c r="B61" s="14" t="n"/>
      <c r="C61" s="14" t="n"/>
      <c r="D61" s="14" t="n"/>
      <c r="E61" s="16" t="n"/>
      <c r="F61" s="16" t="n"/>
      <c r="G61" s="14" t="n"/>
      <c r="H61" s="14" t="n"/>
      <c r="I61" s="16" t="n"/>
      <c r="J61" s="17">
        <f>IF(A61="","",IF(AND(P61&lt;&gt;"",P61&gt;'Start here'!$B$4),"Not yet logged",IF(AND(F61&lt;&gt;"",F61&lt;='Start here'!$B$4),IF(AND(H61&lt;&gt;"",I61&lt;&gt;"",I61&lt;='Start here'!$B$4),"Closed and verified","Closed, not verified"),IF(AND(E61&lt;&gt;"",E61&lt;'Start here'!$B$4),"Overdue","Open"))))</f>
        <v/>
      </c>
      <c r="K61" s="18">
        <f>IF(J61="Overdue",'Start here'!$B$4-E61,0)</f>
        <v/>
      </c>
      <c r="L61" s="17">
        <f>IF(A61="","",IF(B61="","Link to a finding",IF(ISNA(MATCH(B61,Findings!$A$2:$A$301,0)),"Finding ID not found",IF(C61="","Describe the corrective action",IF(D61="","Add an owner",IF(E61="","Add a due date",IF(AND(F61&lt;&gt;"",P61&lt;&gt;"",F61&lt;P61),"Completed before the finding was logged",IF(AND(I61&lt;&gt;"",F61&lt;&gt;"",I61&lt;F61),"Verified before completed",IF(AND(H61&lt;&gt;"",H61=D61),"Verifier is the owner",IF(AND(F61&lt;&gt;"",G61=""),"Add completion evidence",IF(AND(F61&lt;&gt;"",H61=""),"Add a verifier",IF(AND(F61&lt;&gt;"",I61=""),"Add a verification date","OK"))))))))))))</f>
        <v/>
      </c>
      <c r="M61" s="17">
        <f>IF(A61="","",IFERROR(INDEX(Findings!$H$2:$H$301,MATCH(B61,Findings!$A$2:$A$301,0)),""))</f>
        <v/>
      </c>
      <c r="N61" s="17">
        <f>IF(A61="","",IFERROR(INDEX(Findings!$O$2:$O$301,MATCH(B61,Findings!$A$2:$A$301,0)),""))</f>
        <v/>
      </c>
      <c r="O61" s="17">
        <f>IF(A61="","",IF(OR('Start here'!$B$5="",N61='Start here'!$B$5),1,0))</f>
        <v/>
      </c>
      <c r="P61" s="19">
        <f>IF(A61="","",IFERROR(IF(INDEX(Findings!$C$2:$C$301,MATCH(B61,Findings!$A$2:$A$301,0))="","",INDEX(Findings!$C$2:$C$301,MATCH(B61,Findings!$A$2:$A$301,0))),""))</f>
        <v/>
      </c>
    </row>
    <row r="62">
      <c r="A62" s="14" t="n"/>
      <c r="B62" s="14" t="n"/>
      <c r="C62" s="14" t="n"/>
      <c r="D62" s="14" t="n"/>
      <c r="E62" s="16" t="n"/>
      <c r="F62" s="16" t="n"/>
      <c r="G62" s="14" t="n"/>
      <c r="H62" s="14" t="n"/>
      <c r="I62" s="16" t="n"/>
      <c r="J62" s="17">
        <f>IF(A62="","",IF(AND(P62&lt;&gt;"",P62&gt;'Start here'!$B$4),"Not yet logged",IF(AND(F62&lt;&gt;"",F62&lt;='Start here'!$B$4),IF(AND(H62&lt;&gt;"",I62&lt;&gt;"",I62&lt;='Start here'!$B$4),"Closed and verified","Closed, not verified"),IF(AND(E62&lt;&gt;"",E62&lt;'Start here'!$B$4),"Overdue","Open"))))</f>
        <v/>
      </c>
      <c r="K62" s="18">
        <f>IF(J62="Overdue",'Start here'!$B$4-E62,0)</f>
        <v/>
      </c>
      <c r="L62" s="17">
        <f>IF(A62="","",IF(B62="","Link to a finding",IF(ISNA(MATCH(B62,Findings!$A$2:$A$301,0)),"Finding ID not found",IF(C62="","Describe the corrective action",IF(D62="","Add an owner",IF(E62="","Add a due date",IF(AND(F62&lt;&gt;"",P62&lt;&gt;"",F62&lt;P62),"Completed before the finding was logged",IF(AND(I62&lt;&gt;"",F62&lt;&gt;"",I62&lt;F62),"Verified before completed",IF(AND(H62&lt;&gt;"",H62=D62),"Verifier is the owner",IF(AND(F62&lt;&gt;"",G62=""),"Add completion evidence",IF(AND(F62&lt;&gt;"",H62=""),"Add a verifier",IF(AND(F62&lt;&gt;"",I62=""),"Add a verification date","OK"))))))))))))</f>
        <v/>
      </c>
      <c r="M62" s="17">
        <f>IF(A62="","",IFERROR(INDEX(Findings!$H$2:$H$301,MATCH(B62,Findings!$A$2:$A$301,0)),""))</f>
        <v/>
      </c>
      <c r="N62" s="17">
        <f>IF(A62="","",IFERROR(INDEX(Findings!$O$2:$O$301,MATCH(B62,Findings!$A$2:$A$301,0)),""))</f>
        <v/>
      </c>
      <c r="O62" s="17">
        <f>IF(A62="","",IF(OR('Start here'!$B$5="",N62='Start here'!$B$5),1,0))</f>
        <v/>
      </c>
      <c r="P62" s="19">
        <f>IF(A62="","",IFERROR(IF(INDEX(Findings!$C$2:$C$301,MATCH(B62,Findings!$A$2:$A$301,0))="","",INDEX(Findings!$C$2:$C$301,MATCH(B62,Findings!$A$2:$A$301,0))),""))</f>
        <v/>
      </c>
    </row>
    <row r="63">
      <c r="A63" s="14" t="n"/>
      <c r="B63" s="14" t="n"/>
      <c r="C63" s="14" t="n"/>
      <c r="D63" s="14" t="n"/>
      <c r="E63" s="16" t="n"/>
      <c r="F63" s="16" t="n"/>
      <c r="G63" s="14" t="n"/>
      <c r="H63" s="14" t="n"/>
      <c r="I63" s="16" t="n"/>
      <c r="J63" s="17">
        <f>IF(A63="","",IF(AND(P63&lt;&gt;"",P63&gt;'Start here'!$B$4),"Not yet logged",IF(AND(F63&lt;&gt;"",F63&lt;='Start here'!$B$4),IF(AND(H63&lt;&gt;"",I63&lt;&gt;"",I63&lt;='Start here'!$B$4),"Closed and verified","Closed, not verified"),IF(AND(E63&lt;&gt;"",E63&lt;'Start here'!$B$4),"Overdue","Open"))))</f>
        <v/>
      </c>
      <c r="K63" s="18">
        <f>IF(J63="Overdue",'Start here'!$B$4-E63,0)</f>
        <v/>
      </c>
      <c r="L63" s="17">
        <f>IF(A63="","",IF(B63="","Link to a finding",IF(ISNA(MATCH(B63,Findings!$A$2:$A$301,0)),"Finding ID not found",IF(C63="","Describe the corrective action",IF(D63="","Add an owner",IF(E63="","Add a due date",IF(AND(F63&lt;&gt;"",P63&lt;&gt;"",F63&lt;P63),"Completed before the finding was logged",IF(AND(I63&lt;&gt;"",F63&lt;&gt;"",I63&lt;F63),"Verified before completed",IF(AND(H63&lt;&gt;"",H63=D63),"Verifier is the owner",IF(AND(F63&lt;&gt;"",G63=""),"Add completion evidence",IF(AND(F63&lt;&gt;"",H63=""),"Add a verifier",IF(AND(F63&lt;&gt;"",I63=""),"Add a verification date","OK"))))))))))))</f>
        <v/>
      </c>
      <c r="M63" s="17">
        <f>IF(A63="","",IFERROR(INDEX(Findings!$H$2:$H$301,MATCH(B63,Findings!$A$2:$A$301,0)),""))</f>
        <v/>
      </c>
      <c r="N63" s="17">
        <f>IF(A63="","",IFERROR(INDEX(Findings!$O$2:$O$301,MATCH(B63,Findings!$A$2:$A$301,0)),""))</f>
        <v/>
      </c>
      <c r="O63" s="17">
        <f>IF(A63="","",IF(OR('Start here'!$B$5="",N63='Start here'!$B$5),1,0))</f>
        <v/>
      </c>
      <c r="P63" s="19">
        <f>IF(A63="","",IFERROR(IF(INDEX(Findings!$C$2:$C$301,MATCH(B63,Findings!$A$2:$A$301,0))="","",INDEX(Findings!$C$2:$C$301,MATCH(B63,Findings!$A$2:$A$301,0))),""))</f>
        <v/>
      </c>
    </row>
    <row r="64">
      <c r="A64" s="14" t="n"/>
      <c r="B64" s="14" t="n"/>
      <c r="C64" s="14" t="n"/>
      <c r="D64" s="14" t="n"/>
      <c r="E64" s="16" t="n"/>
      <c r="F64" s="16" t="n"/>
      <c r="G64" s="14" t="n"/>
      <c r="H64" s="14" t="n"/>
      <c r="I64" s="16" t="n"/>
      <c r="J64" s="17">
        <f>IF(A64="","",IF(AND(P64&lt;&gt;"",P64&gt;'Start here'!$B$4),"Not yet logged",IF(AND(F64&lt;&gt;"",F64&lt;='Start here'!$B$4),IF(AND(H64&lt;&gt;"",I64&lt;&gt;"",I64&lt;='Start here'!$B$4),"Closed and verified","Closed, not verified"),IF(AND(E64&lt;&gt;"",E64&lt;'Start here'!$B$4),"Overdue","Open"))))</f>
        <v/>
      </c>
      <c r="K64" s="18">
        <f>IF(J64="Overdue",'Start here'!$B$4-E64,0)</f>
        <v/>
      </c>
      <c r="L64" s="17">
        <f>IF(A64="","",IF(B64="","Link to a finding",IF(ISNA(MATCH(B64,Findings!$A$2:$A$301,0)),"Finding ID not found",IF(C64="","Describe the corrective action",IF(D64="","Add an owner",IF(E64="","Add a due date",IF(AND(F64&lt;&gt;"",P64&lt;&gt;"",F64&lt;P64),"Completed before the finding was logged",IF(AND(I64&lt;&gt;"",F64&lt;&gt;"",I64&lt;F64),"Verified before completed",IF(AND(H64&lt;&gt;"",H64=D64),"Verifier is the owner",IF(AND(F64&lt;&gt;"",G64=""),"Add completion evidence",IF(AND(F64&lt;&gt;"",H64=""),"Add a verifier",IF(AND(F64&lt;&gt;"",I64=""),"Add a verification date","OK"))))))))))))</f>
        <v/>
      </c>
      <c r="M64" s="17">
        <f>IF(A64="","",IFERROR(INDEX(Findings!$H$2:$H$301,MATCH(B64,Findings!$A$2:$A$301,0)),""))</f>
        <v/>
      </c>
      <c r="N64" s="17">
        <f>IF(A64="","",IFERROR(INDEX(Findings!$O$2:$O$301,MATCH(B64,Findings!$A$2:$A$301,0)),""))</f>
        <v/>
      </c>
      <c r="O64" s="17">
        <f>IF(A64="","",IF(OR('Start here'!$B$5="",N64='Start here'!$B$5),1,0))</f>
        <v/>
      </c>
      <c r="P64" s="19">
        <f>IF(A64="","",IFERROR(IF(INDEX(Findings!$C$2:$C$301,MATCH(B64,Findings!$A$2:$A$301,0))="","",INDEX(Findings!$C$2:$C$301,MATCH(B64,Findings!$A$2:$A$301,0))),""))</f>
        <v/>
      </c>
    </row>
    <row r="65">
      <c r="A65" s="14" t="n"/>
      <c r="B65" s="14" t="n"/>
      <c r="C65" s="14" t="n"/>
      <c r="D65" s="14" t="n"/>
      <c r="E65" s="16" t="n"/>
      <c r="F65" s="16" t="n"/>
      <c r="G65" s="14" t="n"/>
      <c r="H65" s="14" t="n"/>
      <c r="I65" s="16" t="n"/>
      <c r="J65" s="17">
        <f>IF(A65="","",IF(AND(P65&lt;&gt;"",P65&gt;'Start here'!$B$4),"Not yet logged",IF(AND(F65&lt;&gt;"",F65&lt;='Start here'!$B$4),IF(AND(H65&lt;&gt;"",I65&lt;&gt;"",I65&lt;='Start here'!$B$4),"Closed and verified","Closed, not verified"),IF(AND(E65&lt;&gt;"",E65&lt;'Start here'!$B$4),"Overdue","Open"))))</f>
        <v/>
      </c>
      <c r="K65" s="18">
        <f>IF(J65="Overdue",'Start here'!$B$4-E65,0)</f>
        <v/>
      </c>
      <c r="L65" s="17">
        <f>IF(A65="","",IF(B65="","Link to a finding",IF(ISNA(MATCH(B65,Findings!$A$2:$A$301,0)),"Finding ID not found",IF(C65="","Describe the corrective action",IF(D65="","Add an owner",IF(E65="","Add a due date",IF(AND(F65&lt;&gt;"",P65&lt;&gt;"",F65&lt;P65),"Completed before the finding was logged",IF(AND(I65&lt;&gt;"",F65&lt;&gt;"",I65&lt;F65),"Verified before completed",IF(AND(H65&lt;&gt;"",H65=D65),"Verifier is the owner",IF(AND(F65&lt;&gt;"",G65=""),"Add completion evidence",IF(AND(F65&lt;&gt;"",H65=""),"Add a verifier",IF(AND(F65&lt;&gt;"",I65=""),"Add a verification date","OK"))))))))))))</f>
        <v/>
      </c>
      <c r="M65" s="17">
        <f>IF(A65="","",IFERROR(INDEX(Findings!$H$2:$H$301,MATCH(B65,Findings!$A$2:$A$301,0)),""))</f>
        <v/>
      </c>
      <c r="N65" s="17">
        <f>IF(A65="","",IFERROR(INDEX(Findings!$O$2:$O$301,MATCH(B65,Findings!$A$2:$A$301,0)),""))</f>
        <v/>
      </c>
      <c r="O65" s="17">
        <f>IF(A65="","",IF(OR('Start here'!$B$5="",N65='Start here'!$B$5),1,0))</f>
        <v/>
      </c>
      <c r="P65" s="19">
        <f>IF(A65="","",IFERROR(IF(INDEX(Findings!$C$2:$C$301,MATCH(B65,Findings!$A$2:$A$301,0))="","",INDEX(Findings!$C$2:$C$301,MATCH(B65,Findings!$A$2:$A$301,0))),""))</f>
        <v/>
      </c>
    </row>
    <row r="66">
      <c r="A66" s="14" t="n"/>
      <c r="B66" s="14" t="n"/>
      <c r="C66" s="14" t="n"/>
      <c r="D66" s="14" t="n"/>
      <c r="E66" s="16" t="n"/>
      <c r="F66" s="16" t="n"/>
      <c r="G66" s="14" t="n"/>
      <c r="H66" s="14" t="n"/>
      <c r="I66" s="16" t="n"/>
      <c r="J66" s="17">
        <f>IF(A66="","",IF(AND(P66&lt;&gt;"",P66&gt;'Start here'!$B$4),"Not yet logged",IF(AND(F66&lt;&gt;"",F66&lt;='Start here'!$B$4),IF(AND(H66&lt;&gt;"",I66&lt;&gt;"",I66&lt;='Start here'!$B$4),"Closed and verified","Closed, not verified"),IF(AND(E66&lt;&gt;"",E66&lt;'Start here'!$B$4),"Overdue","Open"))))</f>
        <v/>
      </c>
      <c r="K66" s="18">
        <f>IF(J66="Overdue",'Start here'!$B$4-E66,0)</f>
        <v/>
      </c>
      <c r="L66" s="17">
        <f>IF(A66="","",IF(B66="","Link to a finding",IF(ISNA(MATCH(B66,Findings!$A$2:$A$301,0)),"Finding ID not found",IF(C66="","Describe the corrective action",IF(D66="","Add an owner",IF(E66="","Add a due date",IF(AND(F66&lt;&gt;"",P66&lt;&gt;"",F66&lt;P66),"Completed before the finding was logged",IF(AND(I66&lt;&gt;"",F66&lt;&gt;"",I66&lt;F66),"Verified before completed",IF(AND(H66&lt;&gt;"",H66=D66),"Verifier is the owner",IF(AND(F66&lt;&gt;"",G66=""),"Add completion evidence",IF(AND(F66&lt;&gt;"",H66=""),"Add a verifier",IF(AND(F66&lt;&gt;"",I66=""),"Add a verification date","OK"))))))))))))</f>
        <v/>
      </c>
      <c r="M66" s="17">
        <f>IF(A66="","",IFERROR(INDEX(Findings!$H$2:$H$301,MATCH(B66,Findings!$A$2:$A$301,0)),""))</f>
        <v/>
      </c>
      <c r="N66" s="17">
        <f>IF(A66="","",IFERROR(INDEX(Findings!$O$2:$O$301,MATCH(B66,Findings!$A$2:$A$301,0)),""))</f>
        <v/>
      </c>
      <c r="O66" s="17">
        <f>IF(A66="","",IF(OR('Start here'!$B$5="",N66='Start here'!$B$5),1,0))</f>
        <v/>
      </c>
      <c r="P66" s="19">
        <f>IF(A66="","",IFERROR(IF(INDEX(Findings!$C$2:$C$301,MATCH(B66,Findings!$A$2:$A$301,0))="","",INDEX(Findings!$C$2:$C$301,MATCH(B66,Findings!$A$2:$A$301,0))),""))</f>
        <v/>
      </c>
    </row>
    <row r="67">
      <c r="A67" s="14" t="n"/>
      <c r="B67" s="14" t="n"/>
      <c r="C67" s="14" t="n"/>
      <c r="D67" s="14" t="n"/>
      <c r="E67" s="16" t="n"/>
      <c r="F67" s="16" t="n"/>
      <c r="G67" s="14" t="n"/>
      <c r="H67" s="14" t="n"/>
      <c r="I67" s="16" t="n"/>
      <c r="J67" s="17">
        <f>IF(A67="","",IF(AND(P67&lt;&gt;"",P67&gt;'Start here'!$B$4),"Not yet logged",IF(AND(F67&lt;&gt;"",F67&lt;='Start here'!$B$4),IF(AND(H67&lt;&gt;"",I67&lt;&gt;"",I67&lt;='Start here'!$B$4),"Closed and verified","Closed, not verified"),IF(AND(E67&lt;&gt;"",E67&lt;'Start here'!$B$4),"Overdue","Open"))))</f>
        <v/>
      </c>
      <c r="K67" s="18">
        <f>IF(J67="Overdue",'Start here'!$B$4-E67,0)</f>
        <v/>
      </c>
      <c r="L67" s="17">
        <f>IF(A67="","",IF(B67="","Link to a finding",IF(ISNA(MATCH(B67,Findings!$A$2:$A$301,0)),"Finding ID not found",IF(C67="","Describe the corrective action",IF(D67="","Add an owner",IF(E67="","Add a due date",IF(AND(F67&lt;&gt;"",P67&lt;&gt;"",F67&lt;P67),"Completed before the finding was logged",IF(AND(I67&lt;&gt;"",F67&lt;&gt;"",I67&lt;F67),"Verified before completed",IF(AND(H67&lt;&gt;"",H67=D67),"Verifier is the owner",IF(AND(F67&lt;&gt;"",G67=""),"Add completion evidence",IF(AND(F67&lt;&gt;"",H67=""),"Add a verifier",IF(AND(F67&lt;&gt;"",I67=""),"Add a verification date","OK"))))))))))))</f>
        <v/>
      </c>
      <c r="M67" s="17">
        <f>IF(A67="","",IFERROR(INDEX(Findings!$H$2:$H$301,MATCH(B67,Findings!$A$2:$A$301,0)),""))</f>
        <v/>
      </c>
      <c r="N67" s="17">
        <f>IF(A67="","",IFERROR(INDEX(Findings!$O$2:$O$301,MATCH(B67,Findings!$A$2:$A$301,0)),""))</f>
        <v/>
      </c>
      <c r="O67" s="17">
        <f>IF(A67="","",IF(OR('Start here'!$B$5="",N67='Start here'!$B$5),1,0))</f>
        <v/>
      </c>
      <c r="P67" s="19">
        <f>IF(A67="","",IFERROR(IF(INDEX(Findings!$C$2:$C$301,MATCH(B67,Findings!$A$2:$A$301,0))="","",INDEX(Findings!$C$2:$C$301,MATCH(B67,Findings!$A$2:$A$301,0))),""))</f>
        <v/>
      </c>
    </row>
    <row r="68">
      <c r="A68" s="14" t="n"/>
      <c r="B68" s="14" t="n"/>
      <c r="C68" s="14" t="n"/>
      <c r="D68" s="14" t="n"/>
      <c r="E68" s="16" t="n"/>
      <c r="F68" s="16" t="n"/>
      <c r="G68" s="14" t="n"/>
      <c r="H68" s="14" t="n"/>
      <c r="I68" s="16" t="n"/>
      <c r="J68" s="17">
        <f>IF(A68="","",IF(AND(P68&lt;&gt;"",P68&gt;'Start here'!$B$4),"Not yet logged",IF(AND(F68&lt;&gt;"",F68&lt;='Start here'!$B$4),IF(AND(H68&lt;&gt;"",I68&lt;&gt;"",I68&lt;='Start here'!$B$4),"Closed and verified","Closed, not verified"),IF(AND(E68&lt;&gt;"",E68&lt;'Start here'!$B$4),"Overdue","Open"))))</f>
        <v/>
      </c>
      <c r="K68" s="18">
        <f>IF(J68="Overdue",'Start here'!$B$4-E68,0)</f>
        <v/>
      </c>
      <c r="L68" s="17">
        <f>IF(A68="","",IF(B68="","Link to a finding",IF(ISNA(MATCH(B68,Findings!$A$2:$A$301,0)),"Finding ID not found",IF(C68="","Describe the corrective action",IF(D68="","Add an owner",IF(E68="","Add a due date",IF(AND(F68&lt;&gt;"",P68&lt;&gt;"",F68&lt;P68),"Completed before the finding was logged",IF(AND(I68&lt;&gt;"",F68&lt;&gt;"",I68&lt;F68),"Verified before completed",IF(AND(H68&lt;&gt;"",H68=D68),"Verifier is the owner",IF(AND(F68&lt;&gt;"",G68=""),"Add completion evidence",IF(AND(F68&lt;&gt;"",H68=""),"Add a verifier",IF(AND(F68&lt;&gt;"",I68=""),"Add a verification date","OK"))))))))))))</f>
        <v/>
      </c>
      <c r="M68" s="17">
        <f>IF(A68="","",IFERROR(INDEX(Findings!$H$2:$H$301,MATCH(B68,Findings!$A$2:$A$301,0)),""))</f>
        <v/>
      </c>
      <c r="N68" s="17">
        <f>IF(A68="","",IFERROR(INDEX(Findings!$O$2:$O$301,MATCH(B68,Findings!$A$2:$A$301,0)),""))</f>
        <v/>
      </c>
      <c r="O68" s="17">
        <f>IF(A68="","",IF(OR('Start here'!$B$5="",N68='Start here'!$B$5),1,0))</f>
        <v/>
      </c>
      <c r="P68" s="19">
        <f>IF(A68="","",IFERROR(IF(INDEX(Findings!$C$2:$C$301,MATCH(B68,Findings!$A$2:$A$301,0))="","",INDEX(Findings!$C$2:$C$301,MATCH(B68,Findings!$A$2:$A$301,0))),""))</f>
        <v/>
      </c>
    </row>
    <row r="69">
      <c r="A69" s="14" t="n"/>
      <c r="B69" s="14" t="n"/>
      <c r="C69" s="14" t="n"/>
      <c r="D69" s="14" t="n"/>
      <c r="E69" s="16" t="n"/>
      <c r="F69" s="16" t="n"/>
      <c r="G69" s="14" t="n"/>
      <c r="H69" s="14" t="n"/>
      <c r="I69" s="16" t="n"/>
      <c r="J69" s="17">
        <f>IF(A69="","",IF(AND(P69&lt;&gt;"",P69&gt;'Start here'!$B$4),"Not yet logged",IF(AND(F69&lt;&gt;"",F69&lt;='Start here'!$B$4),IF(AND(H69&lt;&gt;"",I69&lt;&gt;"",I69&lt;='Start here'!$B$4),"Closed and verified","Closed, not verified"),IF(AND(E69&lt;&gt;"",E69&lt;'Start here'!$B$4),"Overdue","Open"))))</f>
        <v/>
      </c>
      <c r="K69" s="18">
        <f>IF(J69="Overdue",'Start here'!$B$4-E69,0)</f>
        <v/>
      </c>
      <c r="L69" s="17">
        <f>IF(A69="","",IF(B69="","Link to a finding",IF(ISNA(MATCH(B69,Findings!$A$2:$A$301,0)),"Finding ID not found",IF(C69="","Describe the corrective action",IF(D69="","Add an owner",IF(E69="","Add a due date",IF(AND(F69&lt;&gt;"",P69&lt;&gt;"",F69&lt;P69),"Completed before the finding was logged",IF(AND(I69&lt;&gt;"",F69&lt;&gt;"",I69&lt;F69),"Verified before completed",IF(AND(H69&lt;&gt;"",H69=D69),"Verifier is the owner",IF(AND(F69&lt;&gt;"",G69=""),"Add completion evidence",IF(AND(F69&lt;&gt;"",H69=""),"Add a verifier",IF(AND(F69&lt;&gt;"",I69=""),"Add a verification date","OK"))))))))))))</f>
        <v/>
      </c>
      <c r="M69" s="17">
        <f>IF(A69="","",IFERROR(INDEX(Findings!$H$2:$H$301,MATCH(B69,Findings!$A$2:$A$301,0)),""))</f>
        <v/>
      </c>
      <c r="N69" s="17">
        <f>IF(A69="","",IFERROR(INDEX(Findings!$O$2:$O$301,MATCH(B69,Findings!$A$2:$A$301,0)),""))</f>
        <v/>
      </c>
      <c r="O69" s="17">
        <f>IF(A69="","",IF(OR('Start here'!$B$5="",N69='Start here'!$B$5),1,0))</f>
        <v/>
      </c>
      <c r="P69" s="19">
        <f>IF(A69="","",IFERROR(IF(INDEX(Findings!$C$2:$C$301,MATCH(B69,Findings!$A$2:$A$301,0))="","",INDEX(Findings!$C$2:$C$301,MATCH(B69,Findings!$A$2:$A$301,0))),""))</f>
        <v/>
      </c>
    </row>
    <row r="70">
      <c r="A70" s="14" t="n"/>
      <c r="B70" s="14" t="n"/>
      <c r="C70" s="14" t="n"/>
      <c r="D70" s="14" t="n"/>
      <c r="E70" s="16" t="n"/>
      <c r="F70" s="16" t="n"/>
      <c r="G70" s="14" t="n"/>
      <c r="H70" s="14" t="n"/>
      <c r="I70" s="16" t="n"/>
      <c r="J70" s="17">
        <f>IF(A70="","",IF(AND(P70&lt;&gt;"",P70&gt;'Start here'!$B$4),"Not yet logged",IF(AND(F70&lt;&gt;"",F70&lt;='Start here'!$B$4),IF(AND(H70&lt;&gt;"",I70&lt;&gt;"",I70&lt;='Start here'!$B$4),"Closed and verified","Closed, not verified"),IF(AND(E70&lt;&gt;"",E70&lt;'Start here'!$B$4),"Overdue","Open"))))</f>
        <v/>
      </c>
      <c r="K70" s="18">
        <f>IF(J70="Overdue",'Start here'!$B$4-E70,0)</f>
        <v/>
      </c>
      <c r="L70" s="17">
        <f>IF(A70="","",IF(B70="","Link to a finding",IF(ISNA(MATCH(B70,Findings!$A$2:$A$301,0)),"Finding ID not found",IF(C70="","Describe the corrective action",IF(D70="","Add an owner",IF(E70="","Add a due date",IF(AND(F70&lt;&gt;"",P70&lt;&gt;"",F70&lt;P70),"Completed before the finding was logged",IF(AND(I70&lt;&gt;"",F70&lt;&gt;"",I70&lt;F70),"Verified before completed",IF(AND(H70&lt;&gt;"",H70=D70),"Verifier is the owner",IF(AND(F70&lt;&gt;"",G70=""),"Add completion evidence",IF(AND(F70&lt;&gt;"",H70=""),"Add a verifier",IF(AND(F70&lt;&gt;"",I70=""),"Add a verification date","OK"))))))))))))</f>
        <v/>
      </c>
      <c r="M70" s="17">
        <f>IF(A70="","",IFERROR(INDEX(Findings!$H$2:$H$301,MATCH(B70,Findings!$A$2:$A$301,0)),""))</f>
        <v/>
      </c>
      <c r="N70" s="17">
        <f>IF(A70="","",IFERROR(INDEX(Findings!$O$2:$O$301,MATCH(B70,Findings!$A$2:$A$301,0)),""))</f>
        <v/>
      </c>
      <c r="O70" s="17">
        <f>IF(A70="","",IF(OR('Start here'!$B$5="",N70='Start here'!$B$5),1,0))</f>
        <v/>
      </c>
      <c r="P70" s="19">
        <f>IF(A70="","",IFERROR(IF(INDEX(Findings!$C$2:$C$301,MATCH(B70,Findings!$A$2:$A$301,0))="","",INDEX(Findings!$C$2:$C$301,MATCH(B70,Findings!$A$2:$A$301,0))),""))</f>
        <v/>
      </c>
    </row>
    <row r="71">
      <c r="A71" s="14" t="n"/>
      <c r="B71" s="14" t="n"/>
      <c r="C71" s="14" t="n"/>
      <c r="D71" s="14" t="n"/>
      <c r="E71" s="16" t="n"/>
      <c r="F71" s="16" t="n"/>
      <c r="G71" s="14" t="n"/>
      <c r="H71" s="14" t="n"/>
      <c r="I71" s="16" t="n"/>
      <c r="J71" s="17">
        <f>IF(A71="","",IF(AND(P71&lt;&gt;"",P71&gt;'Start here'!$B$4),"Not yet logged",IF(AND(F71&lt;&gt;"",F71&lt;='Start here'!$B$4),IF(AND(H71&lt;&gt;"",I71&lt;&gt;"",I71&lt;='Start here'!$B$4),"Closed and verified","Closed, not verified"),IF(AND(E71&lt;&gt;"",E71&lt;'Start here'!$B$4),"Overdue","Open"))))</f>
        <v/>
      </c>
      <c r="K71" s="18">
        <f>IF(J71="Overdue",'Start here'!$B$4-E71,0)</f>
        <v/>
      </c>
      <c r="L71" s="17">
        <f>IF(A71="","",IF(B71="","Link to a finding",IF(ISNA(MATCH(B71,Findings!$A$2:$A$301,0)),"Finding ID not found",IF(C71="","Describe the corrective action",IF(D71="","Add an owner",IF(E71="","Add a due date",IF(AND(F71&lt;&gt;"",P71&lt;&gt;"",F71&lt;P71),"Completed before the finding was logged",IF(AND(I71&lt;&gt;"",F71&lt;&gt;"",I71&lt;F71),"Verified before completed",IF(AND(H71&lt;&gt;"",H71=D71),"Verifier is the owner",IF(AND(F71&lt;&gt;"",G71=""),"Add completion evidence",IF(AND(F71&lt;&gt;"",H71=""),"Add a verifier",IF(AND(F71&lt;&gt;"",I71=""),"Add a verification date","OK"))))))))))))</f>
        <v/>
      </c>
      <c r="M71" s="17">
        <f>IF(A71="","",IFERROR(INDEX(Findings!$H$2:$H$301,MATCH(B71,Findings!$A$2:$A$301,0)),""))</f>
        <v/>
      </c>
      <c r="N71" s="17">
        <f>IF(A71="","",IFERROR(INDEX(Findings!$O$2:$O$301,MATCH(B71,Findings!$A$2:$A$301,0)),""))</f>
        <v/>
      </c>
      <c r="O71" s="17">
        <f>IF(A71="","",IF(OR('Start here'!$B$5="",N71='Start here'!$B$5),1,0))</f>
        <v/>
      </c>
      <c r="P71" s="19">
        <f>IF(A71="","",IFERROR(IF(INDEX(Findings!$C$2:$C$301,MATCH(B71,Findings!$A$2:$A$301,0))="","",INDEX(Findings!$C$2:$C$301,MATCH(B71,Findings!$A$2:$A$301,0))),""))</f>
        <v/>
      </c>
    </row>
    <row r="72">
      <c r="A72" s="14" t="n"/>
      <c r="B72" s="14" t="n"/>
      <c r="C72" s="14" t="n"/>
      <c r="D72" s="14" t="n"/>
      <c r="E72" s="16" t="n"/>
      <c r="F72" s="16" t="n"/>
      <c r="G72" s="14" t="n"/>
      <c r="H72" s="14" t="n"/>
      <c r="I72" s="16" t="n"/>
      <c r="J72" s="17">
        <f>IF(A72="","",IF(AND(P72&lt;&gt;"",P72&gt;'Start here'!$B$4),"Not yet logged",IF(AND(F72&lt;&gt;"",F72&lt;='Start here'!$B$4),IF(AND(H72&lt;&gt;"",I72&lt;&gt;"",I72&lt;='Start here'!$B$4),"Closed and verified","Closed, not verified"),IF(AND(E72&lt;&gt;"",E72&lt;'Start here'!$B$4),"Overdue","Open"))))</f>
        <v/>
      </c>
      <c r="K72" s="18">
        <f>IF(J72="Overdue",'Start here'!$B$4-E72,0)</f>
        <v/>
      </c>
      <c r="L72" s="17">
        <f>IF(A72="","",IF(B72="","Link to a finding",IF(ISNA(MATCH(B72,Findings!$A$2:$A$301,0)),"Finding ID not found",IF(C72="","Describe the corrective action",IF(D72="","Add an owner",IF(E72="","Add a due date",IF(AND(F72&lt;&gt;"",P72&lt;&gt;"",F72&lt;P72),"Completed before the finding was logged",IF(AND(I72&lt;&gt;"",F72&lt;&gt;"",I72&lt;F72),"Verified before completed",IF(AND(H72&lt;&gt;"",H72=D72),"Verifier is the owner",IF(AND(F72&lt;&gt;"",G72=""),"Add completion evidence",IF(AND(F72&lt;&gt;"",H72=""),"Add a verifier",IF(AND(F72&lt;&gt;"",I72=""),"Add a verification date","OK"))))))))))))</f>
        <v/>
      </c>
      <c r="M72" s="17">
        <f>IF(A72="","",IFERROR(INDEX(Findings!$H$2:$H$301,MATCH(B72,Findings!$A$2:$A$301,0)),""))</f>
        <v/>
      </c>
      <c r="N72" s="17">
        <f>IF(A72="","",IFERROR(INDEX(Findings!$O$2:$O$301,MATCH(B72,Findings!$A$2:$A$301,0)),""))</f>
        <v/>
      </c>
      <c r="O72" s="17">
        <f>IF(A72="","",IF(OR('Start here'!$B$5="",N72='Start here'!$B$5),1,0))</f>
        <v/>
      </c>
      <c r="P72" s="19">
        <f>IF(A72="","",IFERROR(IF(INDEX(Findings!$C$2:$C$301,MATCH(B72,Findings!$A$2:$A$301,0))="","",INDEX(Findings!$C$2:$C$301,MATCH(B72,Findings!$A$2:$A$301,0))),""))</f>
        <v/>
      </c>
    </row>
    <row r="73">
      <c r="A73" s="14" t="n"/>
      <c r="B73" s="14" t="n"/>
      <c r="C73" s="14" t="n"/>
      <c r="D73" s="14" t="n"/>
      <c r="E73" s="16" t="n"/>
      <c r="F73" s="16" t="n"/>
      <c r="G73" s="14" t="n"/>
      <c r="H73" s="14" t="n"/>
      <c r="I73" s="16" t="n"/>
      <c r="J73" s="17">
        <f>IF(A73="","",IF(AND(P73&lt;&gt;"",P73&gt;'Start here'!$B$4),"Not yet logged",IF(AND(F73&lt;&gt;"",F73&lt;='Start here'!$B$4),IF(AND(H73&lt;&gt;"",I73&lt;&gt;"",I73&lt;='Start here'!$B$4),"Closed and verified","Closed, not verified"),IF(AND(E73&lt;&gt;"",E73&lt;'Start here'!$B$4),"Overdue","Open"))))</f>
        <v/>
      </c>
      <c r="K73" s="18">
        <f>IF(J73="Overdue",'Start here'!$B$4-E73,0)</f>
        <v/>
      </c>
      <c r="L73" s="17">
        <f>IF(A73="","",IF(B73="","Link to a finding",IF(ISNA(MATCH(B73,Findings!$A$2:$A$301,0)),"Finding ID not found",IF(C73="","Describe the corrective action",IF(D73="","Add an owner",IF(E73="","Add a due date",IF(AND(F73&lt;&gt;"",P73&lt;&gt;"",F73&lt;P73),"Completed before the finding was logged",IF(AND(I73&lt;&gt;"",F73&lt;&gt;"",I73&lt;F73),"Verified before completed",IF(AND(H73&lt;&gt;"",H73=D73),"Verifier is the owner",IF(AND(F73&lt;&gt;"",G73=""),"Add completion evidence",IF(AND(F73&lt;&gt;"",H73=""),"Add a verifier",IF(AND(F73&lt;&gt;"",I73=""),"Add a verification date","OK"))))))))))))</f>
        <v/>
      </c>
      <c r="M73" s="17">
        <f>IF(A73="","",IFERROR(INDEX(Findings!$H$2:$H$301,MATCH(B73,Findings!$A$2:$A$301,0)),""))</f>
        <v/>
      </c>
      <c r="N73" s="17">
        <f>IF(A73="","",IFERROR(INDEX(Findings!$O$2:$O$301,MATCH(B73,Findings!$A$2:$A$301,0)),""))</f>
        <v/>
      </c>
      <c r="O73" s="17">
        <f>IF(A73="","",IF(OR('Start here'!$B$5="",N73='Start here'!$B$5),1,0))</f>
        <v/>
      </c>
      <c r="P73" s="19">
        <f>IF(A73="","",IFERROR(IF(INDEX(Findings!$C$2:$C$301,MATCH(B73,Findings!$A$2:$A$301,0))="","",INDEX(Findings!$C$2:$C$301,MATCH(B73,Findings!$A$2:$A$301,0))),""))</f>
        <v/>
      </c>
    </row>
    <row r="74">
      <c r="A74" s="14" t="n"/>
      <c r="B74" s="14" t="n"/>
      <c r="C74" s="14" t="n"/>
      <c r="D74" s="14" t="n"/>
      <c r="E74" s="16" t="n"/>
      <c r="F74" s="16" t="n"/>
      <c r="G74" s="14" t="n"/>
      <c r="H74" s="14" t="n"/>
      <c r="I74" s="16" t="n"/>
      <c r="J74" s="17">
        <f>IF(A74="","",IF(AND(P74&lt;&gt;"",P74&gt;'Start here'!$B$4),"Not yet logged",IF(AND(F74&lt;&gt;"",F74&lt;='Start here'!$B$4),IF(AND(H74&lt;&gt;"",I74&lt;&gt;"",I74&lt;='Start here'!$B$4),"Closed and verified","Closed, not verified"),IF(AND(E74&lt;&gt;"",E74&lt;'Start here'!$B$4),"Overdue","Open"))))</f>
        <v/>
      </c>
      <c r="K74" s="18">
        <f>IF(J74="Overdue",'Start here'!$B$4-E74,0)</f>
        <v/>
      </c>
      <c r="L74" s="17">
        <f>IF(A74="","",IF(B74="","Link to a finding",IF(ISNA(MATCH(B74,Findings!$A$2:$A$301,0)),"Finding ID not found",IF(C74="","Describe the corrective action",IF(D74="","Add an owner",IF(E74="","Add a due date",IF(AND(F74&lt;&gt;"",P74&lt;&gt;"",F74&lt;P74),"Completed before the finding was logged",IF(AND(I74&lt;&gt;"",F74&lt;&gt;"",I74&lt;F74),"Verified before completed",IF(AND(H74&lt;&gt;"",H74=D74),"Verifier is the owner",IF(AND(F74&lt;&gt;"",G74=""),"Add completion evidence",IF(AND(F74&lt;&gt;"",H74=""),"Add a verifier",IF(AND(F74&lt;&gt;"",I74=""),"Add a verification date","OK"))))))))))))</f>
        <v/>
      </c>
      <c r="M74" s="17">
        <f>IF(A74="","",IFERROR(INDEX(Findings!$H$2:$H$301,MATCH(B74,Findings!$A$2:$A$301,0)),""))</f>
        <v/>
      </c>
      <c r="N74" s="17">
        <f>IF(A74="","",IFERROR(INDEX(Findings!$O$2:$O$301,MATCH(B74,Findings!$A$2:$A$301,0)),""))</f>
        <v/>
      </c>
      <c r="O74" s="17">
        <f>IF(A74="","",IF(OR('Start here'!$B$5="",N74='Start here'!$B$5),1,0))</f>
        <v/>
      </c>
      <c r="P74" s="19">
        <f>IF(A74="","",IFERROR(IF(INDEX(Findings!$C$2:$C$301,MATCH(B74,Findings!$A$2:$A$301,0))="","",INDEX(Findings!$C$2:$C$301,MATCH(B74,Findings!$A$2:$A$301,0))),""))</f>
        <v/>
      </c>
    </row>
    <row r="75">
      <c r="A75" s="14" t="n"/>
      <c r="B75" s="14" t="n"/>
      <c r="C75" s="14" t="n"/>
      <c r="D75" s="14" t="n"/>
      <c r="E75" s="16" t="n"/>
      <c r="F75" s="16" t="n"/>
      <c r="G75" s="14" t="n"/>
      <c r="H75" s="14" t="n"/>
      <c r="I75" s="16" t="n"/>
      <c r="J75" s="17">
        <f>IF(A75="","",IF(AND(P75&lt;&gt;"",P75&gt;'Start here'!$B$4),"Not yet logged",IF(AND(F75&lt;&gt;"",F75&lt;='Start here'!$B$4),IF(AND(H75&lt;&gt;"",I75&lt;&gt;"",I75&lt;='Start here'!$B$4),"Closed and verified","Closed, not verified"),IF(AND(E75&lt;&gt;"",E75&lt;'Start here'!$B$4),"Overdue","Open"))))</f>
        <v/>
      </c>
      <c r="K75" s="18">
        <f>IF(J75="Overdue",'Start here'!$B$4-E75,0)</f>
        <v/>
      </c>
      <c r="L75" s="17">
        <f>IF(A75="","",IF(B75="","Link to a finding",IF(ISNA(MATCH(B75,Findings!$A$2:$A$301,0)),"Finding ID not found",IF(C75="","Describe the corrective action",IF(D75="","Add an owner",IF(E75="","Add a due date",IF(AND(F75&lt;&gt;"",P75&lt;&gt;"",F75&lt;P75),"Completed before the finding was logged",IF(AND(I75&lt;&gt;"",F75&lt;&gt;"",I75&lt;F75),"Verified before completed",IF(AND(H75&lt;&gt;"",H75=D75),"Verifier is the owner",IF(AND(F75&lt;&gt;"",G75=""),"Add completion evidence",IF(AND(F75&lt;&gt;"",H75=""),"Add a verifier",IF(AND(F75&lt;&gt;"",I75=""),"Add a verification date","OK"))))))))))))</f>
        <v/>
      </c>
      <c r="M75" s="17">
        <f>IF(A75="","",IFERROR(INDEX(Findings!$H$2:$H$301,MATCH(B75,Findings!$A$2:$A$301,0)),""))</f>
        <v/>
      </c>
      <c r="N75" s="17">
        <f>IF(A75="","",IFERROR(INDEX(Findings!$O$2:$O$301,MATCH(B75,Findings!$A$2:$A$301,0)),""))</f>
        <v/>
      </c>
      <c r="O75" s="17">
        <f>IF(A75="","",IF(OR('Start here'!$B$5="",N75='Start here'!$B$5),1,0))</f>
        <v/>
      </c>
      <c r="P75" s="19">
        <f>IF(A75="","",IFERROR(IF(INDEX(Findings!$C$2:$C$301,MATCH(B75,Findings!$A$2:$A$301,0))="","",INDEX(Findings!$C$2:$C$301,MATCH(B75,Findings!$A$2:$A$301,0))),""))</f>
        <v/>
      </c>
    </row>
    <row r="76">
      <c r="A76" s="14" t="n"/>
      <c r="B76" s="14" t="n"/>
      <c r="C76" s="14" t="n"/>
      <c r="D76" s="14" t="n"/>
      <c r="E76" s="16" t="n"/>
      <c r="F76" s="16" t="n"/>
      <c r="G76" s="14" t="n"/>
      <c r="H76" s="14" t="n"/>
      <c r="I76" s="16" t="n"/>
      <c r="J76" s="17">
        <f>IF(A76="","",IF(AND(P76&lt;&gt;"",P76&gt;'Start here'!$B$4),"Not yet logged",IF(AND(F76&lt;&gt;"",F76&lt;='Start here'!$B$4),IF(AND(H76&lt;&gt;"",I76&lt;&gt;"",I76&lt;='Start here'!$B$4),"Closed and verified","Closed, not verified"),IF(AND(E76&lt;&gt;"",E76&lt;'Start here'!$B$4),"Overdue","Open"))))</f>
        <v/>
      </c>
      <c r="K76" s="18">
        <f>IF(J76="Overdue",'Start here'!$B$4-E76,0)</f>
        <v/>
      </c>
      <c r="L76" s="17">
        <f>IF(A76="","",IF(B76="","Link to a finding",IF(ISNA(MATCH(B76,Findings!$A$2:$A$301,0)),"Finding ID not found",IF(C76="","Describe the corrective action",IF(D76="","Add an owner",IF(E76="","Add a due date",IF(AND(F76&lt;&gt;"",P76&lt;&gt;"",F76&lt;P76),"Completed before the finding was logged",IF(AND(I76&lt;&gt;"",F76&lt;&gt;"",I76&lt;F76),"Verified before completed",IF(AND(H76&lt;&gt;"",H76=D76),"Verifier is the owner",IF(AND(F76&lt;&gt;"",G76=""),"Add completion evidence",IF(AND(F76&lt;&gt;"",H76=""),"Add a verifier",IF(AND(F76&lt;&gt;"",I76=""),"Add a verification date","OK"))))))))))))</f>
        <v/>
      </c>
      <c r="M76" s="17">
        <f>IF(A76="","",IFERROR(INDEX(Findings!$H$2:$H$301,MATCH(B76,Findings!$A$2:$A$301,0)),""))</f>
        <v/>
      </c>
      <c r="N76" s="17">
        <f>IF(A76="","",IFERROR(INDEX(Findings!$O$2:$O$301,MATCH(B76,Findings!$A$2:$A$301,0)),""))</f>
        <v/>
      </c>
      <c r="O76" s="17">
        <f>IF(A76="","",IF(OR('Start here'!$B$5="",N76='Start here'!$B$5),1,0))</f>
        <v/>
      </c>
      <c r="P76" s="19">
        <f>IF(A76="","",IFERROR(IF(INDEX(Findings!$C$2:$C$301,MATCH(B76,Findings!$A$2:$A$301,0))="","",INDEX(Findings!$C$2:$C$301,MATCH(B76,Findings!$A$2:$A$301,0))),""))</f>
        <v/>
      </c>
    </row>
    <row r="77">
      <c r="A77" s="14" t="n"/>
      <c r="B77" s="14" t="n"/>
      <c r="C77" s="14" t="n"/>
      <c r="D77" s="14" t="n"/>
      <c r="E77" s="16" t="n"/>
      <c r="F77" s="16" t="n"/>
      <c r="G77" s="14" t="n"/>
      <c r="H77" s="14" t="n"/>
      <c r="I77" s="16" t="n"/>
      <c r="J77" s="17">
        <f>IF(A77="","",IF(AND(P77&lt;&gt;"",P77&gt;'Start here'!$B$4),"Not yet logged",IF(AND(F77&lt;&gt;"",F77&lt;='Start here'!$B$4),IF(AND(H77&lt;&gt;"",I77&lt;&gt;"",I77&lt;='Start here'!$B$4),"Closed and verified","Closed, not verified"),IF(AND(E77&lt;&gt;"",E77&lt;'Start here'!$B$4),"Overdue","Open"))))</f>
        <v/>
      </c>
      <c r="K77" s="18">
        <f>IF(J77="Overdue",'Start here'!$B$4-E77,0)</f>
        <v/>
      </c>
      <c r="L77" s="17">
        <f>IF(A77="","",IF(B77="","Link to a finding",IF(ISNA(MATCH(B77,Findings!$A$2:$A$301,0)),"Finding ID not found",IF(C77="","Describe the corrective action",IF(D77="","Add an owner",IF(E77="","Add a due date",IF(AND(F77&lt;&gt;"",P77&lt;&gt;"",F77&lt;P77),"Completed before the finding was logged",IF(AND(I77&lt;&gt;"",F77&lt;&gt;"",I77&lt;F77),"Verified before completed",IF(AND(H77&lt;&gt;"",H77=D77),"Verifier is the owner",IF(AND(F77&lt;&gt;"",G77=""),"Add completion evidence",IF(AND(F77&lt;&gt;"",H77=""),"Add a verifier",IF(AND(F77&lt;&gt;"",I77=""),"Add a verification date","OK"))))))))))))</f>
        <v/>
      </c>
      <c r="M77" s="17">
        <f>IF(A77="","",IFERROR(INDEX(Findings!$H$2:$H$301,MATCH(B77,Findings!$A$2:$A$301,0)),""))</f>
        <v/>
      </c>
      <c r="N77" s="17">
        <f>IF(A77="","",IFERROR(INDEX(Findings!$O$2:$O$301,MATCH(B77,Findings!$A$2:$A$301,0)),""))</f>
        <v/>
      </c>
      <c r="O77" s="17">
        <f>IF(A77="","",IF(OR('Start here'!$B$5="",N77='Start here'!$B$5),1,0))</f>
        <v/>
      </c>
      <c r="P77" s="19">
        <f>IF(A77="","",IFERROR(IF(INDEX(Findings!$C$2:$C$301,MATCH(B77,Findings!$A$2:$A$301,0))="","",INDEX(Findings!$C$2:$C$301,MATCH(B77,Findings!$A$2:$A$301,0))),""))</f>
        <v/>
      </c>
    </row>
    <row r="78">
      <c r="A78" s="14" t="n"/>
      <c r="B78" s="14" t="n"/>
      <c r="C78" s="14" t="n"/>
      <c r="D78" s="14" t="n"/>
      <c r="E78" s="16" t="n"/>
      <c r="F78" s="16" t="n"/>
      <c r="G78" s="14" t="n"/>
      <c r="H78" s="14" t="n"/>
      <c r="I78" s="16" t="n"/>
      <c r="J78" s="17">
        <f>IF(A78="","",IF(AND(P78&lt;&gt;"",P78&gt;'Start here'!$B$4),"Not yet logged",IF(AND(F78&lt;&gt;"",F78&lt;='Start here'!$B$4),IF(AND(H78&lt;&gt;"",I78&lt;&gt;"",I78&lt;='Start here'!$B$4),"Closed and verified","Closed, not verified"),IF(AND(E78&lt;&gt;"",E78&lt;'Start here'!$B$4),"Overdue","Open"))))</f>
        <v/>
      </c>
      <c r="K78" s="18">
        <f>IF(J78="Overdue",'Start here'!$B$4-E78,0)</f>
        <v/>
      </c>
      <c r="L78" s="17">
        <f>IF(A78="","",IF(B78="","Link to a finding",IF(ISNA(MATCH(B78,Findings!$A$2:$A$301,0)),"Finding ID not found",IF(C78="","Describe the corrective action",IF(D78="","Add an owner",IF(E78="","Add a due date",IF(AND(F78&lt;&gt;"",P78&lt;&gt;"",F78&lt;P78),"Completed before the finding was logged",IF(AND(I78&lt;&gt;"",F78&lt;&gt;"",I78&lt;F78),"Verified before completed",IF(AND(H78&lt;&gt;"",H78=D78),"Verifier is the owner",IF(AND(F78&lt;&gt;"",G78=""),"Add completion evidence",IF(AND(F78&lt;&gt;"",H78=""),"Add a verifier",IF(AND(F78&lt;&gt;"",I78=""),"Add a verification date","OK"))))))))))))</f>
        <v/>
      </c>
      <c r="M78" s="17">
        <f>IF(A78="","",IFERROR(INDEX(Findings!$H$2:$H$301,MATCH(B78,Findings!$A$2:$A$301,0)),""))</f>
        <v/>
      </c>
      <c r="N78" s="17">
        <f>IF(A78="","",IFERROR(INDEX(Findings!$O$2:$O$301,MATCH(B78,Findings!$A$2:$A$301,0)),""))</f>
        <v/>
      </c>
      <c r="O78" s="17">
        <f>IF(A78="","",IF(OR('Start here'!$B$5="",N78='Start here'!$B$5),1,0))</f>
        <v/>
      </c>
      <c r="P78" s="19">
        <f>IF(A78="","",IFERROR(IF(INDEX(Findings!$C$2:$C$301,MATCH(B78,Findings!$A$2:$A$301,0))="","",INDEX(Findings!$C$2:$C$301,MATCH(B78,Findings!$A$2:$A$301,0))),""))</f>
        <v/>
      </c>
    </row>
    <row r="79">
      <c r="A79" s="14" t="n"/>
      <c r="B79" s="14" t="n"/>
      <c r="C79" s="14" t="n"/>
      <c r="D79" s="14" t="n"/>
      <c r="E79" s="16" t="n"/>
      <c r="F79" s="16" t="n"/>
      <c r="G79" s="14" t="n"/>
      <c r="H79" s="14" t="n"/>
      <c r="I79" s="16" t="n"/>
      <c r="J79" s="17">
        <f>IF(A79="","",IF(AND(P79&lt;&gt;"",P79&gt;'Start here'!$B$4),"Not yet logged",IF(AND(F79&lt;&gt;"",F79&lt;='Start here'!$B$4),IF(AND(H79&lt;&gt;"",I79&lt;&gt;"",I79&lt;='Start here'!$B$4),"Closed and verified","Closed, not verified"),IF(AND(E79&lt;&gt;"",E79&lt;'Start here'!$B$4),"Overdue","Open"))))</f>
        <v/>
      </c>
      <c r="K79" s="18">
        <f>IF(J79="Overdue",'Start here'!$B$4-E79,0)</f>
        <v/>
      </c>
      <c r="L79" s="17">
        <f>IF(A79="","",IF(B79="","Link to a finding",IF(ISNA(MATCH(B79,Findings!$A$2:$A$301,0)),"Finding ID not found",IF(C79="","Describe the corrective action",IF(D79="","Add an owner",IF(E79="","Add a due date",IF(AND(F79&lt;&gt;"",P79&lt;&gt;"",F79&lt;P79),"Completed before the finding was logged",IF(AND(I79&lt;&gt;"",F79&lt;&gt;"",I79&lt;F79),"Verified before completed",IF(AND(H79&lt;&gt;"",H79=D79),"Verifier is the owner",IF(AND(F79&lt;&gt;"",G79=""),"Add completion evidence",IF(AND(F79&lt;&gt;"",H79=""),"Add a verifier",IF(AND(F79&lt;&gt;"",I79=""),"Add a verification date","OK"))))))))))))</f>
        <v/>
      </c>
      <c r="M79" s="17">
        <f>IF(A79="","",IFERROR(INDEX(Findings!$H$2:$H$301,MATCH(B79,Findings!$A$2:$A$301,0)),""))</f>
        <v/>
      </c>
      <c r="N79" s="17">
        <f>IF(A79="","",IFERROR(INDEX(Findings!$O$2:$O$301,MATCH(B79,Findings!$A$2:$A$301,0)),""))</f>
        <v/>
      </c>
      <c r="O79" s="17">
        <f>IF(A79="","",IF(OR('Start here'!$B$5="",N79='Start here'!$B$5),1,0))</f>
        <v/>
      </c>
      <c r="P79" s="19">
        <f>IF(A79="","",IFERROR(IF(INDEX(Findings!$C$2:$C$301,MATCH(B79,Findings!$A$2:$A$301,0))="","",INDEX(Findings!$C$2:$C$301,MATCH(B79,Findings!$A$2:$A$301,0))),""))</f>
        <v/>
      </c>
    </row>
    <row r="80">
      <c r="A80" s="14" t="n"/>
      <c r="B80" s="14" t="n"/>
      <c r="C80" s="14" t="n"/>
      <c r="D80" s="14" t="n"/>
      <c r="E80" s="16" t="n"/>
      <c r="F80" s="16" t="n"/>
      <c r="G80" s="14" t="n"/>
      <c r="H80" s="14" t="n"/>
      <c r="I80" s="16" t="n"/>
      <c r="J80" s="17">
        <f>IF(A80="","",IF(AND(P80&lt;&gt;"",P80&gt;'Start here'!$B$4),"Not yet logged",IF(AND(F80&lt;&gt;"",F80&lt;='Start here'!$B$4),IF(AND(H80&lt;&gt;"",I80&lt;&gt;"",I80&lt;='Start here'!$B$4),"Closed and verified","Closed, not verified"),IF(AND(E80&lt;&gt;"",E80&lt;'Start here'!$B$4),"Overdue","Open"))))</f>
        <v/>
      </c>
      <c r="K80" s="18">
        <f>IF(J80="Overdue",'Start here'!$B$4-E80,0)</f>
        <v/>
      </c>
      <c r="L80" s="17">
        <f>IF(A80="","",IF(B80="","Link to a finding",IF(ISNA(MATCH(B80,Findings!$A$2:$A$301,0)),"Finding ID not found",IF(C80="","Describe the corrective action",IF(D80="","Add an owner",IF(E80="","Add a due date",IF(AND(F80&lt;&gt;"",P80&lt;&gt;"",F80&lt;P80),"Completed before the finding was logged",IF(AND(I80&lt;&gt;"",F80&lt;&gt;"",I80&lt;F80),"Verified before completed",IF(AND(H80&lt;&gt;"",H80=D80),"Verifier is the owner",IF(AND(F80&lt;&gt;"",G80=""),"Add completion evidence",IF(AND(F80&lt;&gt;"",H80=""),"Add a verifier",IF(AND(F80&lt;&gt;"",I80=""),"Add a verification date","OK"))))))))))))</f>
        <v/>
      </c>
      <c r="M80" s="17">
        <f>IF(A80="","",IFERROR(INDEX(Findings!$H$2:$H$301,MATCH(B80,Findings!$A$2:$A$301,0)),""))</f>
        <v/>
      </c>
      <c r="N80" s="17">
        <f>IF(A80="","",IFERROR(INDEX(Findings!$O$2:$O$301,MATCH(B80,Findings!$A$2:$A$301,0)),""))</f>
        <v/>
      </c>
      <c r="O80" s="17">
        <f>IF(A80="","",IF(OR('Start here'!$B$5="",N80='Start here'!$B$5),1,0))</f>
        <v/>
      </c>
      <c r="P80" s="19">
        <f>IF(A80="","",IFERROR(IF(INDEX(Findings!$C$2:$C$301,MATCH(B80,Findings!$A$2:$A$301,0))="","",INDEX(Findings!$C$2:$C$301,MATCH(B80,Findings!$A$2:$A$301,0))),""))</f>
        <v/>
      </c>
    </row>
    <row r="81">
      <c r="A81" s="14" t="n"/>
      <c r="B81" s="14" t="n"/>
      <c r="C81" s="14" t="n"/>
      <c r="D81" s="14" t="n"/>
      <c r="E81" s="16" t="n"/>
      <c r="F81" s="16" t="n"/>
      <c r="G81" s="14" t="n"/>
      <c r="H81" s="14" t="n"/>
      <c r="I81" s="16" t="n"/>
      <c r="J81" s="17">
        <f>IF(A81="","",IF(AND(P81&lt;&gt;"",P81&gt;'Start here'!$B$4),"Not yet logged",IF(AND(F81&lt;&gt;"",F81&lt;='Start here'!$B$4),IF(AND(H81&lt;&gt;"",I81&lt;&gt;"",I81&lt;='Start here'!$B$4),"Closed and verified","Closed, not verified"),IF(AND(E81&lt;&gt;"",E81&lt;'Start here'!$B$4),"Overdue","Open"))))</f>
        <v/>
      </c>
      <c r="K81" s="18">
        <f>IF(J81="Overdue",'Start here'!$B$4-E81,0)</f>
        <v/>
      </c>
      <c r="L81" s="17">
        <f>IF(A81="","",IF(B81="","Link to a finding",IF(ISNA(MATCH(B81,Findings!$A$2:$A$301,0)),"Finding ID not found",IF(C81="","Describe the corrective action",IF(D81="","Add an owner",IF(E81="","Add a due date",IF(AND(F81&lt;&gt;"",P81&lt;&gt;"",F81&lt;P81),"Completed before the finding was logged",IF(AND(I81&lt;&gt;"",F81&lt;&gt;"",I81&lt;F81),"Verified before completed",IF(AND(H81&lt;&gt;"",H81=D81),"Verifier is the owner",IF(AND(F81&lt;&gt;"",G81=""),"Add completion evidence",IF(AND(F81&lt;&gt;"",H81=""),"Add a verifier",IF(AND(F81&lt;&gt;"",I81=""),"Add a verification date","OK"))))))))))))</f>
        <v/>
      </c>
      <c r="M81" s="17">
        <f>IF(A81="","",IFERROR(INDEX(Findings!$H$2:$H$301,MATCH(B81,Findings!$A$2:$A$301,0)),""))</f>
        <v/>
      </c>
      <c r="N81" s="17">
        <f>IF(A81="","",IFERROR(INDEX(Findings!$O$2:$O$301,MATCH(B81,Findings!$A$2:$A$301,0)),""))</f>
        <v/>
      </c>
      <c r="O81" s="17">
        <f>IF(A81="","",IF(OR('Start here'!$B$5="",N81='Start here'!$B$5),1,0))</f>
        <v/>
      </c>
      <c r="P81" s="19">
        <f>IF(A81="","",IFERROR(IF(INDEX(Findings!$C$2:$C$301,MATCH(B81,Findings!$A$2:$A$301,0))="","",INDEX(Findings!$C$2:$C$301,MATCH(B81,Findings!$A$2:$A$301,0))),""))</f>
        <v/>
      </c>
    </row>
    <row r="82">
      <c r="A82" s="14" t="n"/>
      <c r="B82" s="14" t="n"/>
      <c r="C82" s="14" t="n"/>
      <c r="D82" s="14" t="n"/>
      <c r="E82" s="16" t="n"/>
      <c r="F82" s="16" t="n"/>
      <c r="G82" s="14" t="n"/>
      <c r="H82" s="14" t="n"/>
      <c r="I82" s="16" t="n"/>
      <c r="J82" s="17">
        <f>IF(A82="","",IF(AND(P82&lt;&gt;"",P82&gt;'Start here'!$B$4),"Not yet logged",IF(AND(F82&lt;&gt;"",F82&lt;='Start here'!$B$4),IF(AND(H82&lt;&gt;"",I82&lt;&gt;"",I82&lt;='Start here'!$B$4),"Closed and verified","Closed, not verified"),IF(AND(E82&lt;&gt;"",E82&lt;'Start here'!$B$4),"Overdue","Open"))))</f>
        <v/>
      </c>
      <c r="K82" s="18">
        <f>IF(J82="Overdue",'Start here'!$B$4-E82,0)</f>
        <v/>
      </c>
      <c r="L82" s="17">
        <f>IF(A82="","",IF(B82="","Link to a finding",IF(ISNA(MATCH(B82,Findings!$A$2:$A$301,0)),"Finding ID not found",IF(C82="","Describe the corrective action",IF(D82="","Add an owner",IF(E82="","Add a due date",IF(AND(F82&lt;&gt;"",P82&lt;&gt;"",F82&lt;P82),"Completed before the finding was logged",IF(AND(I82&lt;&gt;"",F82&lt;&gt;"",I82&lt;F82),"Verified before completed",IF(AND(H82&lt;&gt;"",H82=D82),"Verifier is the owner",IF(AND(F82&lt;&gt;"",G82=""),"Add completion evidence",IF(AND(F82&lt;&gt;"",H82=""),"Add a verifier",IF(AND(F82&lt;&gt;"",I82=""),"Add a verification date","OK"))))))))))))</f>
        <v/>
      </c>
      <c r="M82" s="17">
        <f>IF(A82="","",IFERROR(INDEX(Findings!$H$2:$H$301,MATCH(B82,Findings!$A$2:$A$301,0)),""))</f>
        <v/>
      </c>
      <c r="N82" s="17">
        <f>IF(A82="","",IFERROR(INDEX(Findings!$O$2:$O$301,MATCH(B82,Findings!$A$2:$A$301,0)),""))</f>
        <v/>
      </c>
      <c r="O82" s="17">
        <f>IF(A82="","",IF(OR('Start here'!$B$5="",N82='Start here'!$B$5),1,0))</f>
        <v/>
      </c>
      <c r="P82" s="19">
        <f>IF(A82="","",IFERROR(IF(INDEX(Findings!$C$2:$C$301,MATCH(B82,Findings!$A$2:$A$301,0))="","",INDEX(Findings!$C$2:$C$301,MATCH(B82,Findings!$A$2:$A$301,0))),""))</f>
        <v/>
      </c>
    </row>
    <row r="83">
      <c r="A83" s="14" t="n"/>
      <c r="B83" s="14" t="n"/>
      <c r="C83" s="14" t="n"/>
      <c r="D83" s="14" t="n"/>
      <c r="E83" s="16" t="n"/>
      <c r="F83" s="16" t="n"/>
      <c r="G83" s="14" t="n"/>
      <c r="H83" s="14" t="n"/>
      <c r="I83" s="16" t="n"/>
      <c r="J83" s="17">
        <f>IF(A83="","",IF(AND(P83&lt;&gt;"",P83&gt;'Start here'!$B$4),"Not yet logged",IF(AND(F83&lt;&gt;"",F83&lt;='Start here'!$B$4),IF(AND(H83&lt;&gt;"",I83&lt;&gt;"",I83&lt;='Start here'!$B$4),"Closed and verified","Closed, not verified"),IF(AND(E83&lt;&gt;"",E83&lt;'Start here'!$B$4),"Overdue","Open"))))</f>
        <v/>
      </c>
      <c r="K83" s="18">
        <f>IF(J83="Overdue",'Start here'!$B$4-E83,0)</f>
        <v/>
      </c>
      <c r="L83" s="17">
        <f>IF(A83="","",IF(B83="","Link to a finding",IF(ISNA(MATCH(B83,Findings!$A$2:$A$301,0)),"Finding ID not found",IF(C83="","Describe the corrective action",IF(D83="","Add an owner",IF(E83="","Add a due date",IF(AND(F83&lt;&gt;"",P83&lt;&gt;"",F83&lt;P83),"Completed before the finding was logged",IF(AND(I83&lt;&gt;"",F83&lt;&gt;"",I83&lt;F83),"Verified before completed",IF(AND(H83&lt;&gt;"",H83=D83),"Verifier is the owner",IF(AND(F83&lt;&gt;"",G83=""),"Add completion evidence",IF(AND(F83&lt;&gt;"",H83=""),"Add a verifier",IF(AND(F83&lt;&gt;"",I83=""),"Add a verification date","OK"))))))))))))</f>
        <v/>
      </c>
      <c r="M83" s="17">
        <f>IF(A83="","",IFERROR(INDEX(Findings!$H$2:$H$301,MATCH(B83,Findings!$A$2:$A$301,0)),""))</f>
        <v/>
      </c>
      <c r="N83" s="17">
        <f>IF(A83="","",IFERROR(INDEX(Findings!$O$2:$O$301,MATCH(B83,Findings!$A$2:$A$301,0)),""))</f>
        <v/>
      </c>
      <c r="O83" s="17">
        <f>IF(A83="","",IF(OR('Start here'!$B$5="",N83='Start here'!$B$5),1,0))</f>
        <v/>
      </c>
      <c r="P83" s="19">
        <f>IF(A83="","",IFERROR(IF(INDEX(Findings!$C$2:$C$301,MATCH(B83,Findings!$A$2:$A$301,0))="","",INDEX(Findings!$C$2:$C$301,MATCH(B83,Findings!$A$2:$A$301,0))),""))</f>
        <v/>
      </c>
    </row>
    <row r="84">
      <c r="A84" s="14" t="n"/>
      <c r="B84" s="14" t="n"/>
      <c r="C84" s="14" t="n"/>
      <c r="D84" s="14" t="n"/>
      <c r="E84" s="16" t="n"/>
      <c r="F84" s="16" t="n"/>
      <c r="G84" s="14" t="n"/>
      <c r="H84" s="14" t="n"/>
      <c r="I84" s="16" t="n"/>
      <c r="J84" s="17">
        <f>IF(A84="","",IF(AND(P84&lt;&gt;"",P84&gt;'Start here'!$B$4),"Not yet logged",IF(AND(F84&lt;&gt;"",F84&lt;='Start here'!$B$4),IF(AND(H84&lt;&gt;"",I84&lt;&gt;"",I84&lt;='Start here'!$B$4),"Closed and verified","Closed, not verified"),IF(AND(E84&lt;&gt;"",E84&lt;'Start here'!$B$4),"Overdue","Open"))))</f>
        <v/>
      </c>
      <c r="K84" s="18">
        <f>IF(J84="Overdue",'Start here'!$B$4-E84,0)</f>
        <v/>
      </c>
      <c r="L84" s="17">
        <f>IF(A84="","",IF(B84="","Link to a finding",IF(ISNA(MATCH(B84,Findings!$A$2:$A$301,0)),"Finding ID not found",IF(C84="","Describe the corrective action",IF(D84="","Add an owner",IF(E84="","Add a due date",IF(AND(F84&lt;&gt;"",P84&lt;&gt;"",F84&lt;P84),"Completed before the finding was logged",IF(AND(I84&lt;&gt;"",F84&lt;&gt;"",I84&lt;F84),"Verified before completed",IF(AND(H84&lt;&gt;"",H84=D84),"Verifier is the owner",IF(AND(F84&lt;&gt;"",G84=""),"Add completion evidence",IF(AND(F84&lt;&gt;"",H84=""),"Add a verifier",IF(AND(F84&lt;&gt;"",I84=""),"Add a verification date","OK"))))))))))))</f>
        <v/>
      </c>
      <c r="M84" s="17">
        <f>IF(A84="","",IFERROR(INDEX(Findings!$H$2:$H$301,MATCH(B84,Findings!$A$2:$A$301,0)),""))</f>
        <v/>
      </c>
      <c r="N84" s="17">
        <f>IF(A84="","",IFERROR(INDEX(Findings!$O$2:$O$301,MATCH(B84,Findings!$A$2:$A$301,0)),""))</f>
        <v/>
      </c>
      <c r="O84" s="17">
        <f>IF(A84="","",IF(OR('Start here'!$B$5="",N84='Start here'!$B$5),1,0))</f>
        <v/>
      </c>
      <c r="P84" s="19">
        <f>IF(A84="","",IFERROR(IF(INDEX(Findings!$C$2:$C$301,MATCH(B84,Findings!$A$2:$A$301,0))="","",INDEX(Findings!$C$2:$C$301,MATCH(B84,Findings!$A$2:$A$301,0))),""))</f>
        <v/>
      </c>
    </row>
    <row r="85">
      <c r="A85" s="14" t="n"/>
      <c r="B85" s="14" t="n"/>
      <c r="C85" s="14" t="n"/>
      <c r="D85" s="14" t="n"/>
      <c r="E85" s="16" t="n"/>
      <c r="F85" s="16" t="n"/>
      <c r="G85" s="14" t="n"/>
      <c r="H85" s="14" t="n"/>
      <c r="I85" s="16" t="n"/>
      <c r="J85" s="17">
        <f>IF(A85="","",IF(AND(P85&lt;&gt;"",P85&gt;'Start here'!$B$4),"Not yet logged",IF(AND(F85&lt;&gt;"",F85&lt;='Start here'!$B$4),IF(AND(H85&lt;&gt;"",I85&lt;&gt;"",I85&lt;='Start here'!$B$4),"Closed and verified","Closed, not verified"),IF(AND(E85&lt;&gt;"",E85&lt;'Start here'!$B$4),"Overdue","Open"))))</f>
        <v/>
      </c>
      <c r="K85" s="18">
        <f>IF(J85="Overdue",'Start here'!$B$4-E85,0)</f>
        <v/>
      </c>
      <c r="L85" s="17">
        <f>IF(A85="","",IF(B85="","Link to a finding",IF(ISNA(MATCH(B85,Findings!$A$2:$A$301,0)),"Finding ID not found",IF(C85="","Describe the corrective action",IF(D85="","Add an owner",IF(E85="","Add a due date",IF(AND(F85&lt;&gt;"",P85&lt;&gt;"",F85&lt;P85),"Completed before the finding was logged",IF(AND(I85&lt;&gt;"",F85&lt;&gt;"",I85&lt;F85),"Verified before completed",IF(AND(H85&lt;&gt;"",H85=D85),"Verifier is the owner",IF(AND(F85&lt;&gt;"",G85=""),"Add completion evidence",IF(AND(F85&lt;&gt;"",H85=""),"Add a verifier",IF(AND(F85&lt;&gt;"",I85=""),"Add a verification date","OK"))))))))))))</f>
        <v/>
      </c>
      <c r="M85" s="17">
        <f>IF(A85="","",IFERROR(INDEX(Findings!$H$2:$H$301,MATCH(B85,Findings!$A$2:$A$301,0)),""))</f>
        <v/>
      </c>
      <c r="N85" s="17">
        <f>IF(A85="","",IFERROR(INDEX(Findings!$O$2:$O$301,MATCH(B85,Findings!$A$2:$A$301,0)),""))</f>
        <v/>
      </c>
      <c r="O85" s="17">
        <f>IF(A85="","",IF(OR('Start here'!$B$5="",N85='Start here'!$B$5),1,0))</f>
        <v/>
      </c>
      <c r="P85" s="19">
        <f>IF(A85="","",IFERROR(IF(INDEX(Findings!$C$2:$C$301,MATCH(B85,Findings!$A$2:$A$301,0))="","",INDEX(Findings!$C$2:$C$301,MATCH(B85,Findings!$A$2:$A$301,0))),""))</f>
        <v/>
      </c>
    </row>
    <row r="86">
      <c r="A86" s="14" t="n"/>
      <c r="B86" s="14" t="n"/>
      <c r="C86" s="14" t="n"/>
      <c r="D86" s="14" t="n"/>
      <c r="E86" s="16" t="n"/>
      <c r="F86" s="16" t="n"/>
      <c r="G86" s="14" t="n"/>
      <c r="H86" s="14" t="n"/>
      <c r="I86" s="16" t="n"/>
      <c r="J86" s="17">
        <f>IF(A86="","",IF(AND(P86&lt;&gt;"",P86&gt;'Start here'!$B$4),"Not yet logged",IF(AND(F86&lt;&gt;"",F86&lt;='Start here'!$B$4),IF(AND(H86&lt;&gt;"",I86&lt;&gt;"",I86&lt;='Start here'!$B$4),"Closed and verified","Closed, not verified"),IF(AND(E86&lt;&gt;"",E86&lt;'Start here'!$B$4),"Overdue","Open"))))</f>
        <v/>
      </c>
      <c r="K86" s="18">
        <f>IF(J86="Overdue",'Start here'!$B$4-E86,0)</f>
        <v/>
      </c>
      <c r="L86" s="17">
        <f>IF(A86="","",IF(B86="","Link to a finding",IF(ISNA(MATCH(B86,Findings!$A$2:$A$301,0)),"Finding ID not found",IF(C86="","Describe the corrective action",IF(D86="","Add an owner",IF(E86="","Add a due date",IF(AND(F86&lt;&gt;"",P86&lt;&gt;"",F86&lt;P86),"Completed before the finding was logged",IF(AND(I86&lt;&gt;"",F86&lt;&gt;"",I86&lt;F86),"Verified before completed",IF(AND(H86&lt;&gt;"",H86=D86),"Verifier is the owner",IF(AND(F86&lt;&gt;"",G86=""),"Add completion evidence",IF(AND(F86&lt;&gt;"",H86=""),"Add a verifier",IF(AND(F86&lt;&gt;"",I86=""),"Add a verification date","OK"))))))))))))</f>
        <v/>
      </c>
      <c r="M86" s="17">
        <f>IF(A86="","",IFERROR(INDEX(Findings!$H$2:$H$301,MATCH(B86,Findings!$A$2:$A$301,0)),""))</f>
        <v/>
      </c>
      <c r="N86" s="17">
        <f>IF(A86="","",IFERROR(INDEX(Findings!$O$2:$O$301,MATCH(B86,Findings!$A$2:$A$301,0)),""))</f>
        <v/>
      </c>
      <c r="O86" s="17">
        <f>IF(A86="","",IF(OR('Start here'!$B$5="",N86='Start here'!$B$5),1,0))</f>
        <v/>
      </c>
      <c r="P86" s="19">
        <f>IF(A86="","",IFERROR(IF(INDEX(Findings!$C$2:$C$301,MATCH(B86,Findings!$A$2:$A$301,0))="","",INDEX(Findings!$C$2:$C$301,MATCH(B86,Findings!$A$2:$A$301,0))),""))</f>
        <v/>
      </c>
    </row>
    <row r="87">
      <c r="A87" s="14" t="n"/>
      <c r="B87" s="14" t="n"/>
      <c r="C87" s="14" t="n"/>
      <c r="D87" s="14" t="n"/>
      <c r="E87" s="16" t="n"/>
      <c r="F87" s="16" t="n"/>
      <c r="G87" s="14" t="n"/>
      <c r="H87" s="14" t="n"/>
      <c r="I87" s="16" t="n"/>
      <c r="J87" s="17">
        <f>IF(A87="","",IF(AND(P87&lt;&gt;"",P87&gt;'Start here'!$B$4),"Not yet logged",IF(AND(F87&lt;&gt;"",F87&lt;='Start here'!$B$4),IF(AND(H87&lt;&gt;"",I87&lt;&gt;"",I87&lt;='Start here'!$B$4),"Closed and verified","Closed, not verified"),IF(AND(E87&lt;&gt;"",E87&lt;'Start here'!$B$4),"Overdue","Open"))))</f>
        <v/>
      </c>
      <c r="K87" s="18">
        <f>IF(J87="Overdue",'Start here'!$B$4-E87,0)</f>
        <v/>
      </c>
      <c r="L87" s="17">
        <f>IF(A87="","",IF(B87="","Link to a finding",IF(ISNA(MATCH(B87,Findings!$A$2:$A$301,0)),"Finding ID not found",IF(C87="","Describe the corrective action",IF(D87="","Add an owner",IF(E87="","Add a due date",IF(AND(F87&lt;&gt;"",P87&lt;&gt;"",F87&lt;P87),"Completed before the finding was logged",IF(AND(I87&lt;&gt;"",F87&lt;&gt;"",I87&lt;F87),"Verified before completed",IF(AND(H87&lt;&gt;"",H87=D87),"Verifier is the owner",IF(AND(F87&lt;&gt;"",G87=""),"Add completion evidence",IF(AND(F87&lt;&gt;"",H87=""),"Add a verifier",IF(AND(F87&lt;&gt;"",I87=""),"Add a verification date","OK"))))))))))))</f>
        <v/>
      </c>
      <c r="M87" s="17">
        <f>IF(A87="","",IFERROR(INDEX(Findings!$H$2:$H$301,MATCH(B87,Findings!$A$2:$A$301,0)),""))</f>
        <v/>
      </c>
      <c r="N87" s="17">
        <f>IF(A87="","",IFERROR(INDEX(Findings!$O$2:$O$301,MATCH(B87,Findings!$A$2:$A$301,0)),""))</f>
        <v/>
      </c>
      <c r="O87" s="17">
        <f>IF(A87="","",IF(OR('Start here'!$B$5="",N87='Start here'!$B$5),1,0))</f>
        <v/>
      </c>
      <c r="P87" s="19">
        <f>IF(A87="","",IFERROR(IF(INDEX(Findings!$C$2:$C$301,MATCH(B87,Findings!$A$2:$A$301,0))="","",INDEX(Findings!$C$2:$C$301,MATCH(B87,Findings!$A$2:$A$301,0))),""))</f>
        <v/>
      </c>
    </row>
    <row r="88">
      <c r="A88" s="14" t="n"/>
      <c r="B88" s="14" t="n"/>
      <c r="C88" s="14" t="n"/>
      <c r="D88" s="14" t="n"/>
      <c r="E88" s="16" t="n"/>
      <c r="F88" s="16" t="n"/>
      <c r="G88" s="14" t="n"/>
      <c r="H88" s="14" t="n"/>
      <c r="I88" s="16" t="n"/>
      <c r="J88" s="17">
        <f>IF(A88="","",IF(AND(P88&lt;&gt;"",P88&gt;'Start here'!$B$4),"Not yet logged",IF(AND(F88&lt;&gt;"",F88&lt;='Start here'!$B$4),IF(AND(H88&lt;&gt;"",I88&lt;&gt;"",I88&lt;='Start here'!$B$4),"Closed and verified","Closed, not verified"),IF(AND(E88&lt;&gt;"",E88&lt;'Start here'!$B$4),"Overdue","Open"))))</f>
        <v/>
      </c>
      <c r="K88" s="18">
        <f>IF(J88="Overdue",'Start here'!$B$4-E88,0)</f>
        <v/>
      </c>
      <c r="L88" s="17">
        <f>IF(A88="","",IF(B88="","Link to a finding",IF(ISNA(MATCH(B88,Findings!$A$2:$A$301,0)),"Finding ID not found",IF(C88="","Describe the corrective action",IF(D88="","Add an owner",IF(E88="","Add a due date",IF(AND(F88&lt;&gt;"",P88&lt;&gt;"",F88&lt;P88),"Completed before the finding was logged",IF(AND(I88&lt;&gt;"",F88&lt;&gt;"",I88&lt;F88),"Verified before completed",IF(AND(H88&lt;&gt;"",H88=D88),"Verifier is the owner",IF(AND(F88&lt;&gt;"",G88=""),"Add completion evidence",IF(AND(F88&lt;&gt;"",H88=""),"Add a verifier",IF(AND(F88&lt;&gt;"",I88=""),"Add a verification date","OK"))))))))))))</f>
        <v/>
      </c>
      <c r="M88" s="17">
        <f>IF(A88="","",IFERROR(INDEX(Findings!$H$2:$H$301,MATCH(B88,Findings!$A$2:$A$301,0)),""))</f>
        <v/>
      </c>
      <c r="N88" s="17">
        <f>IF(A88="","",IFERROR(INDEX(Findings!$O$2:$O$301,MATCH(B88,Findings!$A$2:$A$301,0)),""))</f>
        <v/>
      </c>
      <c r="O88" s="17">
        <f>IF(A88="","",IF(OR('Start here'!$B$5="",N88='Start here'!$B$5),1,0))</f>
        <v/>
      </c>
      <c r="P88" s="19">
        <f>IF(A88="","",IFERROR(IF(INDEX(Findings!$C$2:$C$301,MATCH(B88,Findings!$A$2:$A$301,0))="","",INDEX(Findings!$C$2:$C$301,MATCH(B88,Findings!$A$2:$A$301,0))),""))</f>
        <v/>
      </c>
    </row>
    <row r="89">
      <c r="A89" s="14" t="n"/>
      <c r="B89" s="14" t="n"/>
      <c r="C89" s="14" t="n"/>
      <c r="D89" s="14" t="n"/>
      <c r="E89" s="16" t="n"/>
      <c r="F89" s="16" t="n"/>
      <c r="G89" s="14" t="n"/>
      <c r="H89" s="14" t="n"/>
      <c r="I89" s="16" t="n"/>
      <c r="J89" s="17">
        <f>IF(A89="","",IF(AND(P89&lt;&gt;"",P89&gt;'Start here'!$B$4),"Not yet logged",IF(AND(F89&lt;&gt;"",F89&lt;='Start here'!$B$4),IF(AND(H89&lt;&gt;"",I89&lt;&gt;"",I89&lt;='Start here'!$B$4),"Closed and verified","Closed, not verified"),IF(AND(E89&lt;&gt;"",E89&lt;'Start here'!$B$4),"Overdue","Open"))))</f>
        <v/>
      </c>
      <c r="K89" s="18">
        <f>IF(J89="Overdue",'Start here'!$B$4-E89,0)</f>
        <v/>
      </c>
      <c r="L89" s="17">
        <f>IF(A89="","",IF(B89="","Link to a finding",IF(ISNA(MATCH(B89,Findings!$A$2:$A$301,0)),"Finding ID not found",IF(C89="","Describe the corrective action",IF(D89="","Add an owner",IF(E89="","Add a due date",IF(AND(F89&lt;&gt;"",P89&lt;&gt;"",F89&lt;P89),"Completed before the finding was logged",IF(AND(I89&lt;&gt;"",F89&lt;&gt;"",I89&lt;F89),"Verified before completed",IF(AND(H89&lt;&gt;"",H89=D89),"Verifier is the owner",IF(AND(F89&lt;&gt;"",G89=""),"Add completion evidence",IF(AND(F89&lt;&gt;"",H89=""),"Add a verifier",IF(AND(F89&lt;&gt;"",I89=""),"Add a verification date","OK"))))))))))))</f>
        <v/>
      </c>
      <c r="M89" s="17">
        <f>IF(A89="","",IFERROR(INDEX(Findings!$H$2:$H$301,MATCH(B89,Findings!$A$2:$A$301,0)),""))</f>
        <v/>
      </c>
      <c r="N89" s="17">
        <f>IF(A89="","",IFERROR(INDEX(Findings!$O$2:$O$301,MATCH(B89,Findings!$A$2:$A$301,0)),""))</f>
        <v/>
      </c>
      <c r="O89" s="17">
        <f>IF(A89="","",IF(OR('Start here'!$B$5="",N89='Start here'!$B$5),1,0))</f>
        <v/>
      </c>
      <c r="P89" s="19">
        <f>IF(A89="","",IFERROR(IF(INDEX(Findings!$C$2:$C$301,MATCH(B89,Findings!$A$2:$A$301,0))="","",INDEX(Findings!$C$2:$C$301,MATCH(B89,Findings!$A$2:$A$301,0))),""))</f>
        <v/>
      </c>
    </row>
    <row r="90">
      <c r="A90" s="14" t="n"/>
      <c r="B90" s="14" t="n"/>
      <c r="C90" s="14" t="n"/>
      <c r="D90" s="14" t="n"/>
      <c r="E90" s="16" t="n"/>
      <c r="F90" s="16" t="n"/>
      <c r="G90" s="14" t="n"/>
      <c r="H90" s="14" t="n"/>
      <c r="I90" s="16" t="n"/>
      <c r="J90" s="17">
        <f>IF(A90="","",IF(AND(P90&lt;&gt;"",P90&gt;'Start here'!$B$4),"Not yet logged",IF(AND(F90&lt;&gt;"",F90&lt;='Start here'!$B$4),IF(AND(H90&lt;&gt;"",I90&lt;&gt;"",I90&lt;='Start here'!$B$4),"Closed and verified","Closed, not verified"),IF(AND(E90&lt;&gt;"",E90&lt;'Start here'!$B$4),"Overdue","Open"))))</f>
        <v/>
      </c>
      <c r="K90" s="18">
        <f>IF(J90="Overdue",'Start here'!$B$4-E90,0)</f>
        <v/>
      </c>
      <c r="L90" s="17">
        <f>IF(A90="","",IF(B90="","Link to a finding",IF(ISNA(MATCH(B90,Findings!$A$2:$A$301,0)),"Finding ID not found",IF(C90="","Describe the corrective action",IF(D90="","Add an owner",IF(E90="","Add a due date",IF(AND(F90&lt;&gt;"",P90&lt;&gt;"",F90&lt;P90),"Completed before the finding was logged",IF(AND(I90&lt;&gt;"",F90&lt;&gt;"",I90&lt;F90),"Verified before completed",IF(AND(H90&lt;&gt;"",H90=D90),"Verifier is the owner",IF(AND(F90&lt;&gt;"",G90=""),"Add completion evidence",IF(AND(F90&lt;&gt;"",H90=""),"Add a verifier",IF(AND(F90&lt;&gt;"",I90=""),"Add a verification date","OK"))))))))))))</f>
        <v/>
      </c>
      <c r="M90" s="17">
        <f>IF(A90="","",IFERROR(INDEX(Findings!$H$2:$H$301,MATCH(B90,Findings!$A$2:$A$301,0)),""))</f>
        <v/>
      </c>
      <c r="N90" s="17">
        <f>IF(A90="","",IFERROR(INDEX(Findings!$O$2:$O$301,MATCH(B90,Findings!$A$2:$A$301,0)),""))</f>
        <v/>
      </c>
      <c r="O90" s="17">
        <f>IF(A90="","",IF(OR('Start here'!$B$5="",N90='Start here'!$B$5),1,0))</f>
        <v/>
      </c>
      <c r="P90" s="19">
        <f>IF(A90="","",IFERROR(IF(INDEX(Findings!$C$2:$C$301,MATCH(B90,Findings!$A$2:$A$301,0))="","",INDEX(Findings!$C$2:$C$301,MATCH(B90,Findings!$A$2:$A$301,0))),""))</f>
        <v/>
      </c>
    </row>
    <row r="91">
      <c r="A91" s="14" t="n"/>
      <c r="B91" s="14" t="n"/>
      <c r="C91" s="14" t="n"/>
      <c r="D91" s="14" t="n"/>
      <c r="E91" s="16" t="n"/>
      <c r="F91" s="16" t="n"/>
      <c r="G91" s="14" t="n"/>
      <c r="H91" s="14" t="n"/>
      <c r="I91" s="16" t="n"/>
      <c r="J91" s="17">
        <f>IF(A91="","",IF(AND(P91&lt;&gt;"",P91&gt;'Start here'!$B$4),"Not yet logged",IF(AND(F91&lt;&gt;"",F91&lt;='Start here'!$B$4),IF(AND(H91&lt;&gt;"",I91&lt;&gt;"",I91&lt;='Start here'!$B$4),"Closed and verified","Closed, not verified"),IF(AND(E91&lt;&gt;"",E91&lt;'Start here'!$B$4),"Overdue","Open"))))</f>
        <v/>
      </c>
      <c r="K91" s="18">
        <f>IF(J91="Overdue",'Start here'!$B$4-E91,0)</f>
        <v/>
      </c>
      <c r="L91" s="17">
        <f>IF(A91="","",IF(B91="","Link to a finding",IF(ISNA(MATCH(B91,Findings!$A$2:$A$301,0)),"Finding ID not found",IF(C91="","Describe the corrective action",IF(D91="","Add an owner",IF(E91="","Add a due date",IF(AND(F91&lt;&gt;"",P91&lt;&gt;"",F91&lt;P91),"Completed before the finding was logged",IF(AND(I91&lt;&gt;"",F91&lt;&gt;"",I91&lt;F91),"Verified before completed",IF(AND(H91&lt;&gt;"",H91=D91),"Verifier is the owner",IF(AND(F91&lt;&gt;"",G91=""),"Add completion evidence",IF(AND(F91&lt;&gt;"",H91=""),"Add a verifier",IF(AND(F91&lt;&gt;"",I91=""),"Add a verification date","OK"))))))))))))</f>
        <v/>
      </c>
      <c r="M91" s="17">
        <f>IF(A91="","",IFERROR(INDEX(Findings!$H$2:$H$301,MATCH(B91,Findings!$A$2:$A$301,0)),""))</f>
        <v/>
      </c>
      <c r="N91" s="17">
        <f>IF(A91="","",IFERROR(INDEX(Findings!$O$2:$O$301,MATCH(B91,Findings!$A$2:$A$301,0)),""))</f>
        <v/>
      </c>
      <c r="O91" s="17">
        <f>IF(A91="","",IF(OR('Start here'!$B$5="",N91='Start here'!$B$5),1,0))</f>
        <v/>
      </c>
      <c r="P91" s="19">
        <f>IF(A91="","",IFERROR(IF(INDEX(Findings!$C$2:$C$301,MATCH(B91,Findings!$A$2:$A$301,0))="","",INDEX(Findings!$C$2:$C$301,MATCH(B91,Findings!$A$2:$A$301,0))),""))</f>
        <v/>
      </c>
    </row>
    <row r="92">
      <c r="A92" s="14" t="n"/>
      <c r="B92" s="14" t="n"/>
      <c r="C92" s="14" t="n"/>
      <c r="D92" s="14" t="n"/>
      <c r="E92" s="16" t="n"/>
      <c r="F92" s="16" t="n"/>
      <c r="G92" s="14" t="n"/>
      <c r="H92" s="14" t="n"/>
      <c r="I92" s="16" t="n"/>
      <c r="J92" s="17">
        <f>IF(A92="","",IF(AND(P92&lt;&gt;"",P92&gt;'Start here'!$B$4),"Not yet logged",IF(AND(F92&lt;&gt;"",F92&lt;='Start here'!$B$4),IF(AND(H92&lt;&gt;"",I92&lt;&gt;"",I92&lt;='Start here'!$B$4),"Closed and verified","Closed, not verified"),IF(AND(E92&lt;&gt;"",E92&lt;'Start here'!$B$4),"Overdue","Open"))))</f>
        <v/>
      </c>
      <c r="K92" s="18">
        <f>IF(J92="Overdue",'Start here'!$B$4-E92,0)</f>
        <v/>
      </c>
      <c r="L92" s="17">
        <f>IF(A92="","",IF(B92="","Link to a finding",IF(ISNA(MATCH(B92,Findings!$A$2:$A$301,0)),"Finding ID not found",IF(C92="","Describe the corrective action",IF(D92="","Add an owner",IF(E92="","Add a due date",IF(AND(F92&lt;&gt;"",P92&lt;&gt;"",F92&lt;P92),"Completed before the finding was logged",IF(AND(I92&lt;&gt;"",F92&lt;&gt;"",I92&lt;F92),"Verified before completed",IF(AND(H92&lt;&gt;"",H92=D92),"Verifier is the owner",IF(AND(F92&lt;&gt;"",G92=""),"Add completion evidence",IF(AND(F92&lt;&gt;"",H92=""),"Add a verifier",IF(AND(F92&lt;&gt;"",I92=""),"Add a verification date","OK"))))))))))))</f>
        <v/>
      </c>
      <c r="M92" s="17">
        <f>IF(A92="","",IFERROR(INDEX(Findings!$H$2:$H$301,MATCH(B92,Findings!$A$2:$A$301,0)),""))</f>
        <v/>
      </c>
      <c r="N92" s="17">
        <f>IF(A92="","",IFERROR(INDEX(Findings!$O$2:$O$301,MATCH(B92,Findings!$A$2:$A$301,0)),""))</f>
        <v/>
      </c>
      <c r="O92" s="17">
        <f>IF(A92="","",IF(OR('Start here'!$B$5="",N92='Start here'!$B$5),1,0))</f>
        <v/>
      </c>
      <c r="P92" s="19">
        <f>IF(A92="","",IFERROR(IF(INDEX(Findings!$C$2:$C$301,MATCH(B92,Findings!$A$2:$A$301,0))="","",INDEX(Findings!$C$2:$C$301,MATCH(B92,Findings!$A$2:$A$301,0))),""))</f>
        <v/>
      </c>
    </row>
    <row r="93">
      <c r="A93" s="14" t="n"/>
      <c r="B93" s="14" t="n"/>
      <c r="C93" s="14" t="n"/>
      <c r="D93" s="14" t="n"/>
      <c r="E93" s="16" t="n"/>
      <c r="F93" s="16" t="n"/>
      <c r="G93" s="14" t="n"/>
      <c r="H93" s="14" t="n"/>
      <c r="I93" s="16" t="n"/>
      <c r="J93" s="17">
        <f>IF(A93="","",IF(AND(P93&lt;&gt;"",P93&gt;'Start here'!$B$4),"Not yet logged",IF(AND(F93&lt;&gt;"",F93&lt;='Start here'!$B$4),IF(AND(H93&lt;&gt;"",I93&lt;&gt;"",I93&lt;='Start here'!$B$4),"Closed and verified","Closed, not verified"),IF(AND(E93&lt;&gt;"",E93&lt;'Start here'!$B$4),"Overdue","Open"))))</f>
        <v/>
      </c>
      <c r="K93" s="18">
        <f>IF(J93="Overdue",'Start here'!$B$4-E93,0)</f>
        <v/>
      </c>
      <c r="L93" s="17">
        <f>IF(A93="","",IF(B93="","Link to a finding",IF(ISNA(MATCH(B93,Findings!$A$2:$A$301,0)),"Finding ID not found",IF(C93="","Describe the corrective action",IF(D93="","Add an owner",IF(E93="","Add a due date",IF(AND(F93&lt;&gt;"",P93&lt;&gt;"",F93&lt;P93),"Completed before the finding was logged",IF(AND(I93&lt;&gt;"",F93&lt;&gt;"",I93&lt;F93),"Verified before completed",IF(AND(H93&lt;&gt;"",H93=D93),"Verifier is the owner",IF(AND(F93&lt;&gt;"",G93=""),"Add completion evidence",IF(AND(F93&lt;&gt;"",H93=""),"Add a verifier",IF(AND(F93&lt;&gt;"",I93=""),"Add a verification date","OK"))))))))))))</f>
        <v/>
      </c>
      <c r="M93" s="17">
        <f>IF(A93="","",IFERROR(INDEX(Findings!$H$2:$H$301,MATCH(B93,Findings!$A$2:$A$301,0)),""))</f>
        <v/>
      </c>
      <c r="N93" s="17">
        <f>IF(A93="","",IFERROR(INDEX(Findings!$O$2:$O$301,MATCH(B93,Findings!$A$2:$A$301,0)),""))</f>
        <v/>
      </c>
      <c r="O93" s="17">
        <f>IF(A93="","",IF(OR('Start here'!$B$5="",N93='Start here'!$B$5),1,0))</f>
        <v/>
      </c>
      <c r="P93" s="19">
        <f>IF(A93="","",IFERROR(IF(INDEX(Findings!$C$2:$C$301,MATCH(B93,Findings!$A$2:$A$301,0))="","",INDEX(Findings!$C$2:$C$301,MATCH(B93,Findings!$A$2:$A$301,0))),""))</f>
        <v/>
      </c>
    </row>
    <row r="94">
      <c r="A94" s="14" t="n"/>
      <c r="B94" s="14" t="n"/>
      <c r="C94" s="14" t="n"/>
      <c r="D94" s="14" t="n"/>
      <c r="E94" s="16" t="n"/>
      <c r="F94" s="16" t="n"/>
      <c r="G94" s="14" t="n"/>
      <c r="H94" s="14" t="n"/>
      <c r="I94" s="16" t="n"/>
      <c r="J94" s="17">
        <f>IF(A94="","",IF(AND(P94&lt;&gt;"",P94&gt;'Start here'!$B$4),"Not yet logged",IF(AND(F94&lt;&gt;"",F94&lt;='Start here'!$B$4),IF(AND(H94&lt;&gt;"",I94&lt;&gt;"",I94&lt;='Start here'!$B$4),"Closed and verified","Closed, not verified"),IF(AND(E94&lt;&gt;"",E94&lt;'Start here'!$B$4),"Overdue","Open"))))</f>
        <v/>
      </c>
      <c r="K94" s="18">
        <f>IF(J94="Overdue",'Start here'!$B$4-E94,0)</f>
        <v/>
      </c>
      <c r="L94" s="17">
        <f>IF(A94="","",IF(B94="","Link to a finding",IF(ISNA(MATCH(B94,Findings!$A$2:$A$301,0)),"Finding ID not found",IF(C94="","Describe the corrective action",IF(D94="","Add an owner",IF(E94="","Add a due date",IF(AND(F94&lt;&gt;"",P94&lt;&gt;"",F94&lt;P94),"Completed before the finding was logged",IF(AND(I94&lt;&gt;"",F94&lt;&gt;"",I94&lt;F94),"Verified before completed",IF(AND(H94&lt;&gt;"",H94=D94),"Verifier is the owner",IF(AND(F94&lt;&gt;"",G94=""),"Add completion evidence",IF(AND(F94&lt;&gt;"",H94=""),"Add a verifier",IF(AND(F94&lt;&gt;"",I94=""),"Add a verification date","OK"))))))))))))</f>
        <v/>
      </c>
      <c r="M94" s="17">
        <f>IF(A94="","",IFERROR(INDEX(Findings!$H$2:$H$301,MATCH(B94,Findings!$A$2:$A$301,0)),""))</f>
        <v/>
      </c>
      <c r="N94" s="17">
        <f>IF(A94="","",IFERROR(INDEX(Findings!$O$2:$O$301,MATCH(B94,Findings!$A$2:$A$301,0)),""))</f>
        <v/>
      </c>
      <c r="O94" s="17">
        <f>IF(A94="","",IF(OR('Start here'!$B$5="",N94='Start here'!$B$5),1,0))</f>
        <v/>
      </c>
      <c r="P94" s="19">
        <f>IF(A94="","",IFERROR(IF(INDEX(Findings!$C$2:$C$301,MATCH(B94,Findings!$A$2:$A$301,0))="","",INDEX(Findings!$C$2:$C$301,MATCH(B94,Findings!$A$2:$A$301,0))),""))</f>
        <v/>
      </c>
    </row>
    <row r="95">
      <c r="A95" s="14" t="n"/>
      <c r="B95" s="14" t="n"/>
      <c r="C95" s="14" t="n"/>
      <c r="D95" s="14" t="n"/>
      <c r="E95" s="16" t="n"/>
      <c r="F95" s="16" t="n"/>
      <c r="G95" s="14" t="n"/>
      <c r="H95" s="14" t="n"/>
      <c r="I95" s="16" t="n"/>
      <c r="J95" s="17">
        <f>IF(A95="","",IF(AND(P95&lt;&gt;"",P95&gt;'Start here'!$B$4),"Not yet logged",IF(AND(F95&lt;&gt;"",F95&lt;='Start here'!$B$4),IF(AND(H95&lt;&gt;"",I95&lt;&gt;"",I95&lt;='Start here'!$B$4),"Closed and verified","Closed, not verified"),IF(AND(E95&lt;&gt;"",E95&lt;'Start here'!$B$4),"Overdue","Open"))))</f>
        <v/>
      </c>
      <c r="K95" s="18">
        <f>IF(J95="Overdue",'Start here'!$B$4-E95,0)</f>
        <v/>
      </c>
      <c r="L95" s="17">
        <f>IF(A95="","",IF(B95="","Link to a finding",IF(ISNA(MATCH(B95,Findings!$A$2:$A$301,0)),"Finding ID not found",IF(C95="","Describe the corrective action",IF(D95="","Add an owner",IF(E95="","Add a due date",IF(AND(F95&lt;&gt;"",P95&lt;&gt;"",F95&lt;P95),"Completed before the finding was logged",IF(AND(I95&lt;&gt;"",F95&lt;&gt;"",I95&lt;F95),"Verified before completed",IF(AND(H95&lt;&gt;"",H95=D95),"Verifier is the owner",IF(AND(F95&lt;&gt;"",G95=""),"Add completion evidence",IF(AND(F95&lt;&gt;"",H95=""),"Add a verifier",IF(AND(F95&lt;&gt;"",I95=""),"Add a verification date","OK"))))))))))))</f>
        <v/>
      </c>
      <c r="M95" s="17">
        <f>IF(A95="","",IFERROR(INDEX(Findings!$H$2:$H$301,MATCH(B95,Findings!$A$2:$A$301,0)),""))</f>
        <v/>
      </c>
      <c r="N95" s="17">
        <f>IF(A95="","",IFERROR(INDEX(Findings!$O$2:$O$301,MATCH(B95,Findings!$A$2:$A$301,0)),""))</f>
        <v/>
      </c>
      <c r="O95" s="17">
        <f>IF(A95="","",IF(OR('Start here'!$B$5="",N95='Start here'!$B$5),1,0))</f>
        <v/>
      </c>
      <c r="P95" s="19">
        <f>IF(A95="","",IFERROR(IF(INDEX(Findings!$C$2:$C$301,MATCH(B95,Findings!$A$2:$A$301,0))="","",INDEX(Findings!$C$2:$C$301,MATCH(B95,Findings!$A$2:$A$301,0))),""))</f>
        <v/>
      </c>
    </row>
    <row r="96">
      <c r="A96" s="14" t="n"/>
      <c r="B96" s="14" t="n"/>
      <c r="C96" s="14" t="n"/>
      <c r="D96" s="14" t="n"/>
      <c r="E96" s="16" t="n"/>
      <c r="F96" s="16" t="n"/>
      <c r="G96" s="14" t="n"/>
      <c r="H96" s="14" t="n"/>
      <c r="I96" s="16" t="n"/>
      <c r="J96" s="17">
        <f>IF(A96="","",IF(AND(P96&lt;&gt;"",P96&gt;'Start here'!$B$4),"Not yet logged",IF(AND(F96&lt;&gt;"",F96&lt;='Start here'!$B$4),IF(AND(H96&lt;&gt;"",I96&lt;&gt;"",I96&lt;='Start here'!$B$4),"Closed and verified","Closed, not verified"),IF(AND(E96&lt;&gt;"",E96&lt;'Start here'!$B$4),"Overdue","Open"))))</f>
        <v/>
      </c>
      <c r="K96" s="18">
        <f>IF(J96="Overdue",'Start here'!$B$4-E96,0)</f>
        <v/>
      </c>
      <c r="L96" s="17">
        <f>IF(A96="","",IF(B96="","Link to a finding",IF(ISNA(MATCH(B96,Findings!$A$2:$A$301,0)),"Finding ID not found",IF(C96="","Describe the corrective action",IF(D96="","Add an owner",IF(E96="","Add a due date",IF(AND(F96&lt;&gt;"",P96&lt;&gt;"",F96&lt;P96),"Completed before the finding was logged",IF(AND(I96&lt;&gt;"",F96&lt;&gt;"",I96&lt;F96),"Verified before completed",IF(AND(H96&lt;&gt;"",H96=D96),"Verifier is the owner",IF(AND(F96&lt;&gt;"",G96=""),"Add completion evidence",IF(AND(F96&lt;&gt;"",H96=""),"Add a verifier",IF(AND(F96&lt;&gt;"",I96=""),"Add a verification date","OK"))))))))))))</f>
        <v/>
      </c>
      <c r="M96" s="17">
        <f>IF(A96="","",IFERROR(INDEX(Findings!$H$2:$H$301,MATCH(B96,Findings!$A$2:$A$301,0)),""))</f>
        <v/>
      </c>
      <c r="N96" s="17">
        <f>IF(A96="","",IFERROR(INDEX(Findings!$O$2:$O$301,MATCH(B96,Findings!$A$2:$A$301,0)),""))</f>
        <v/>
      </c>
      <c r="O96" s="17">
        <f>IF(A96="","",IF(OR('Start here'!$B$5="",N96='Start here'!$B$5),1,0))</f>
        <v/>
      </c>
      <c r="P96" s="19">
        <f>IF(A96="","",IFERROR(IF(INDEX(Findings!$C$2:$C$301,MATCH(B96,Findings!$A$2:$A$301,0))="","",INDEX(Findings!$C$2:$C$301,MATCH(B96,Findings!$A$2:$A$301,0))),""))</f>
        <v/>
      </c>
    </row>
    <row r="97">
      <c r="A97" s="14" t="n"/>
      <c r="B97" s="14" t="n"/>
      <c r="C97" s="14" t="n"/>
      <c r="D97" s="14" t="n"/>
      <c r="E97" s="16" t="n"/>
      <c r="F97" s="16" t="n"/>
      <c r="G97" s="14" t="n"/>
      <c r="H97" s="14" t="n"/>
      <c r="I97" s="16" t="n"/>
      <c r="J97" s="17">
        <f>IF(A97="","",IF(AND(P97&lt;&gt;"",P97&gt;'Start here'!$B$4),"Not yet logged",IF(AND(F97&lt;&gt;"",F97&lt;='Start here'!$B$4),IF(AND(H97&lt;&gt;"",I97&lt;&gt;"",I97&lt;='Start here'!$B$4),"Closed and verified","Closed, not verified"),IF(AND(E97&lt;&gt;"",E97&lt;'Start here'!$B$4),"Overdue","Open"))))</f>
        <v/>
      </c>
      <c r="K97" s="18">
        <f>IF(J97="Overdue",'Start here'!$B$4-E97,0)</f>
        <v/>
      </c>
      <c r="L97" s="17">
        <f>IF(A97="","",IF(B97="","Link to a finding",IF(ISNA(MATCH(B97,Findings!$A$2:$A$301,0)),"Finding ID not found",IF(C97="","Describe the corrective action",IF(D97="","Add an owner",IF(E97="","Add a due date",IF(AND(F97&lt;&gt;"",P97&lt;&gt;"",F97&lt;P97),"Completed before the finding was logged",IF(AND(I97&lt;&gt;"",F97&lt;&gt;"",I97&lt;F97),"Verified before completed",IF(AND(H97&lt;&gt;"",H97=D97),"Verifier is the owner",IF(AND(F97&lt;&gt;"",G97=""),"Add completion evidence",IF(AND(F97&lt;&gt;"",H97=""),"Add a verifier",IF(AND(F97&lt;&gt;"",I97=""),"Add a verification date","OK"))))))))))))</f>
        <v/>
      </c>
      <c r="M97" s="17">
        <f>IF(A97="","",IFERROR(INDEX(Findings!$H$2:$H$301,MATCH(B97,Findings!$A$2:$A$301,0)),""))</f>
        <v/>
      </c>
      <c r="N97" s="17">
        <f>IF(A97="","",IFERROR(INDEX(Findings!$O$2:$O$301,MATCH(B97,Findings!$A$2:$A$301,0)),""))</f>
        <v/>
      </c>
      <c r="O97" s="17">
        <f>IF(A97="","",IF(OR('Start here'!$B$5="",N97='Start here'!$B$5),1,0))</f>
        <v/>
      </c>
      <c r="P97" s="19">
        <f>IF(A97="","",IFERROR(IF(INDEX(Findings!$C$2:$C$301,MATCH(B97,Findings!$A$2:$A$301,0))="","",INDEX(Findings!$C$2:$C$301,MATCH(B97,Findings!$A$2:$A$301,0))),""))</f>
        <v/>
      </c>
    </row>
    <row r="98">
      <c r="A98" s="14" t="n"/>
      <c r="B98" s="14" t="n"/>
      <c r="C98" s="14" t="n"/>
      <c r="D98" s="14" t="n"/>
      <c r="E98" s="16" t="n"/>
      <c r="F98" s="16" t="n"/>
      <c r="G98" s="14" t="n"/>
      <c r="H98" s="14" t="n"/>
      <c r="I98" s="16" t="n"/>
      <c r="J98" s="17">
        <f>IF(A98="","",IF(AND(P98&lt;&gt;"",P98&gt;'Start here'!$B$4),"Not yet logged",IF(AND(F98&lt;&gt;"",F98&lt;='Start here'!$B$4),IF(AND(H98&lt;&gt;"",I98&lt;&gt;"",I98&lt;='Start here'!$B$4),"Closed and verified","Closed, not verified"),IF(AND(E98&lt;&gt;"",E98&lt;'Start here'!$B$4),"Overdue","Open"))))</f>
        <v/>
      </c>
      <c r="K98" s="18">
        <f>IF(J98="Overdue",'Start here'!$B$4-E98,0)</f>
        <v/>
      </c>
      <c r="L98" s="17">
        <f>IF(A98="","",IF(B98="","Link to a finding",IF(ISNA(MATCH(B98,Findings!$A$2:$A$301,0)),"Finding ID not found",IF(C98="","Describe the corrective action",IF(D98="","Add an owner",IF(E98="","Add a due date",IF(AND(F98&lt;&gt;"",P98&lt;&gt;"",F98&lt;P98),"Completed before the finding was logged",IF(AND(I98&lt;&gt;"",F98&lt;&gt;"",I98&lt;F98),"Verified before completed",IF(AND(H98&lt;&gt;"",H98=D98),"Verifier is the owner",IF(AND(F98&lt;&gt;"",G98=""),"Add completion evidence",IF(AND(F98&lt;&gt;"",H98=""),"Add a verifier",IF(AND(F98&lt;&gt;"",I98=""),"Add a verification date","OK"))))))))))))</f>
        <v/>
      </c>
      <c r="M98" s="17">
        <f>IF(A98="","",IFERROR(INDEX(Findings!$H$2:$H$301,MATCH(B98,Findings!$A$2:$A$301,0)),""))</f>
        <v/>
      </c>
      <c r="N98" s="17">
        <f>IF(A98="","",IFERROR(INDEX(Findings!$O$2:$O$301,MATCH(B98,Findings!$A$2:$A$301,0)),""))</f>
        <v/>
      </c>
      <c r="O98" s="17">
        <f>IF(A98="","",IF(OR('Start here'!$B$5="",N98='Start here'!$B$5),1,0))</f>
        <v/>
      </c>
      <c r="P98" s="19">
        <f>IF(A98="","",IFERROR(IF(INDEX(Findings!$C$2:$C$301,MATCH(B98,Findings!$A$2:$A$301,0))="","",INDEX(Findings!$C$2:$C$301,MATCH(B98,Findings!$A$2:$A$301,0))),""))</f>
        <v/>
      </c>
    </row>
    <row r="99">
      <c r="A99" s="14" t="n"/>
      <c r="B99" s="14" t="n"/>
      <c r="C99" s="14" t="n"/>
      <c r="D99" s="14" t="n"/>
      <c r="E99" s="16" t="n"/>
      <c r="F99" s="16" t="n"/>
      <c r="G99" s="14" t="n"/>
      <c r="H99" s="14" t="n"/>
      <c r="I99" s="16" t="n"/>
      <c r="J99" s="17">
        <f>IF(A99="","",IF(AND(P99&lt;&gt;"",P99&gt;'Start here'!$B$4),"Not yet logged",IF(AND(F99&lt;&gt;"",F99&lt;='Start here'!$B$4),IF(AND(H99&lt;&gt;"",I99&lt;&gt;"",I99&lt;='Start here'!$B$4),"Closed and verified","Closed, not verified"),IF(AND(E99&lt;&gt;"",E99&lt;'Start here'!$B$4),"Overdue","Open"))))</f>
        <v/>
      </c>
      <c r="K99" s="18">
        <f>IF(J99="Overdue",'Start here'!$B$4-E99,0)</f>
        <v/>
      </c>
      <c r="L99" s="17">
        <f>IF(A99="","",IF(B99="","Link to a finding",IF(ISNA(MATCH(B99,Findings!$A$2:$A$301,0)),"Finding ID not found",IF(C99="","Describe the corrective action",IF(D99="","Add an owner",IF(E99="","Add a due date",IF(AND(F99&lt;&gt;"",P99&lt;&gt;"",F99&lt;P99),"Completed before the finding was logged",IF(AND(I99&lt;&gt;"",F99&lt;&gt;"",I99&lt;F99),"Verified before completed",IF(AND(H99&lt;&gt;"",H99=D99),"Verifier is the owner",IF(AND(F99&lt;&gt;"",G99=""),"Add completion evidence",IF(AND(F99&lt;&gt;"",H99=""),"Add a verifier",IF(AND(F99&lt;&gt;"",I99=""),"Add a verification date","OK"))))))))))))</f>
        <v/>
      </c>
      <c r="M99" s="17">
        <f>IF(A99="","",IFERROR(INDEX(Findings!$H$2:$H$301,MATCH(B99,Findings!$A$2:$A$301,0)),""))</f>
        <v/>
      </c>
      <c r="N99" s="17">
        <f>IF(A99="","",IFERROR(INDEX(Findings!$O$2:$O$301,MATCH(B99,Findings!$A$2:$A$301,0)),""))</f>
        <v/>
      </c>
      <c r="O99" s="17">
        <f>IF(A99="","",IF(OR('Start here'!$B$5="",N99='Start here'!$B$5),1,0))</f>
        <v/>
      </c>
      <c r="P99" s="19">
        <f>IF(A99="","",IFERROR(IF(INDEX(Findings!$C$2:$C$301,MATCH(B99,Findings!$A$2:$A$301,0))="","",INDEX(Findings!$C$2:$C$301,MATCH(B99,Findings!$A$2:$A$301,0))),""))</f>
        <v/>
      </c>
    </row>
    <row r="100">
      <c r="A100" s="14" t="n"/>
      <c r="B100" s="14" t="n"/>
      <c r="C100" s="14" t="n"/>
      <c r="D100" s="14" t="n"/>
      <c r="E100" s="16" t="n"/>
      <c r="F100" s="16" t="n"/>
      <c r="G100" s="14" t="n"/>
      <c r="H100" s="14" t="n"/>
      <c r="I100" s="16" t="n"/>
      <c r="J100" s="17">
        <f>IF(A100="","",IF(AND(P100&lt;&gt;"",P100&gt;'Start here'!$B$4),"Not yet logged",IF(AND(F100&lt;&gt;"",F100&lt;='Start here'!$B$4),IF(AND(H100&lt;&gt;"",I100&lt;&gt;"",I100&lt;='Start here'!$B$4),"Closed and verified","Closed, not verified"),IF(AND(E100&lt;&gt;"",E100&lt;'Start here'!$B$4),"Overdue","Open"))))</f>
        <v/>
      </c>
      <c r="K100" s="18">
        <f>IF(J100="Overdue",'Start here'!$B$4-E100,0)</f>
        <v/>
      </c>
      <c r="L100" s="17">
        <f>IF(A100="","",IF(B100="","Link to a finding",IF(ISNA(MATCH(B100,Findings!$A$2:$A$301,0)),"Finding ID not found",IF(C100="","Describe the corrective action",IF(D100="","Add an owner",IF(E100="","Add a due date",IF(AND(F100&lt;&gt;"",P100&lt;&gt;"",F100&lt;P100),"Completed before the finding was logged",IF(AND(I100&lt;&gt;"",F100&lt;&gt;"",I100&lt;F100),"Verified before completed",IF(AND(H100&lt;&gt;"",H100=D100),"Verifier is the owner",IF(AND(F100&lt;&gt;"",G100=""),"Add completion evidence",IF(AND(F100&lt;&gt;"",H100=""),"Add a verifier",IF(AND(F100&lt;&gt;"",I100=""),"Add a verification date","OK"))))))))))))</f>
        <v/>
      </c>
      <c r="M100" s="17">
        <f>IF(A100="","",IFERROR(INDEX(Findings!$H$2:$H$301,MATCH(B100,Findings!$A$2:$A$301,0)),""))</f>
        <v/>
      </c>
      <c r="N100" s="17">
        <f>IF(A100="","",IFERROR(INDEX(Findings!$O$2:$O$301,MATCH(B100,Findings!$A$2:$A$301,0)),""))</f>
        <v/>
      </c>
      <c r="O100" s="17">
        <f>IF(A100="","",IF(OR('Start here'!$B$5="",N100='Start here'!$B$5),1,0))</f>
        <v/>
      </c>
      <c r="P100" s="19">
        <f>IF(A100="","",IFERROR(IF(INDEX(Findings!$C$2:$C$301,MATCH(B100,Findings!$A$2:$A$301,0))="","",INDEX(Findings!$C$2:$C$301,MATCH(B100,Findings!$A$2:$A$301,0))),""))</f>
        <v/>
      </c>
    </row>
    <row r="101">
      <c r="A101" s="14" t="n"/>
      <c r="B101" s="14" t="n"/>
      <c r="C101" s="14" t="n"/>
      <c r="D101" s="14" t="n"/>
      <c r="E101" s="16" t="n"/>
      <c r="F101" s="16" t="n"/>
      <c r="G101" s="14" t="n"/>
      <c r="H101" s="14" t="n"/>
      <c r="I101" s="16" t="n"/>
      <c r="J101" s="17">
        <f>IF(A101="","",IF(AND(P101&lt;&gt;"",P101&gt;'Start here'!$B$4),"Not yet logged",IF(AND(F101&lt;&gt;"",F101&lt;='Start here'!$B$4),IF(AND(H101&lt;&gt;"",I101&lt;&gt;"",I101&lt;='Start here'!$B$4),"Closed and verified","Closed, not verified"),IF(AND(E101&lt;&gt;"",E101&lt;'Start here'!$B$4),"Overdue","Open"))))</f>
        <v/>
      </c>
      <c r="K101" s="18">
        <f>IF(J101="Overdue",'Start here'!$B$4-E101,0)</f>
        <v/>
      </c>
      <c r="L101" s="17">
        <f>IF(A101="","",IF(B101="","Link to a finding",IF(ISNA(MATCH(B101,Findings!$A$2:$A$301,0)),"Finding ID not found",IF(C101="","Describe the corrective action",IF(D101="","Add an owner",IF(E101="","Add a due date",IF(AND(F101&lt;&gt;"",P101&lt;&gt;"",F101&lt;P101),"Completed before the finding was logged",IF(AND(I101&lt;&gt;"",F101&lt;&gt;"",I101&lt;F101),"Verified before completed",IF(AND(H101&lt;&gt;"",H101=D101),"Verifier is the owner",IF(AND(F101&lt;&gt;"",G101=""),"Add completion evidence",IF(AND(F101&lt;&gt;"",H101=""),"Add a verifier",IF(AND(F101&lt;&gt;"",I101=""),"Add a verification date","OK"))))))))))))</f>
        <v/>
      </c>
      <c r="M101" s="17">
        <f>IF(A101="","",IFERROR(INDEX(Findings!$H$2:$H$301,MATCH(B101,Findings!$A$2:$A$301,0)),""))</f>
        <v/>
      </c>
      <c r="N101" s="17">
        <f>IF(A101="","",IFERROR(INDEX(Findings!$O$2:$O$301,MATCH(B101,Findings!$A$2:$A$301,0)),""))</f>
        <v/>
      </c>
      <c r="O101" s="17">
        <f>IF(A101="","",IF(OR('Start here'!$B$5="",N101='Start here'!$B$5),1,0))</f>
        <v/>
      </c>
      <c r="P101" s="19">
        <f>IF(A101="","",IFERROR(IF(INDEX(Findings!$C$2:$C$301,MATCH(B101,Findings!$A$2:$A$301,0))="","",INDEX(Findings!$C$2:$C$301,MATCH(B101,Findings!$A$2:$A$301,0))),""))</f>
        <v/>
      </c>
    </row>
    <row r="102">
      <c r="A102" s="14" t="n"/>
      <c r="B102" s="14" t="n"/>
      <c r="C102" s="14" t="n"/>
      <c r="D102" s="14" t="n"/>
      <c r="E102" s="16" t="n"/>
      <c r="F102" s="16" t="n"/>
      <c r="G102" s="14" t="n"/>
      <c r="H102" s="14" t="n"/>
      <c r="I102" s="16" t="n"/>
      <c r="J102" s="17">
        <f>IF(A102="","",IF(AND(P102&lt;&gt;"",P102&gt;'Start here'!$B$4),"Not yet logged",IF(AND(F102&lt;&gt;"",F102&lt;='Start here'!$B$4),IF(AND(H102&lt;&gt;"",I102&lt;&gt;"",I102&lt;='Start here'!$B$4),"Closed and verified","Closed, not verified"),IF(AND(E102&lt;&gt;"",E102&lt;'Start here'!$B$4),"Overdue","Open"))))</f>
        <v/>
      </c>
      <c r="K102" s="18">
        <f>IF(J102="Overdue",'Start here'!$B$4-E102,0)</f>
        <v/>
      </c>
      <c r="L102" s="17">
        <f>IF(A102="","",IF(B102="","Link to a finding",IF(ISNA(MATCH(B102,Findings!$A$2:$A$301,0)),"Finding ID not found",IF(C102="","Describe the corrective action",IF(D102="","Add an owner",IF(E102="","Add a due date",IF(AND(F102&lt;&gt;"",P102&lt;&gt;"",F102&lt;P102),"Completed before the finding was logged",IF(AND(I102&lt;&gt;"",F102&lt;&gt;"",I102&lt;F102),"Verified before completed",IF(AND(H102&lt;&gt;"",H102=D102),"Verifier is the owner",IF(AND(F102&lt;&gt;"",G102=""),"Add completion evidence",IF(AND(F102&lt;&gt;"",H102=""),"Add a verifier",IF(AND(F102&lt;&gt;"",I102=""),"Add a verification date","OK"))))))))))))</f>
        <v/>
      </c>
      <c r="M102" s="17">
        <f>IF(A102="","",IFERROR(INDEX(Findings!$H$2:$H$301,MATCH(B102,Findings!$A$2:$A$301,0)),""))</f>
        <v/>
      </c>
      <c r="N102" s="17">
        <f>IF(A102="","",IFERROR(INDEX(Findings!$O$2:$O$301,MATCH(B102,Findings!$A$2:$A$301,0)),""))</f>
        <v/>
      </c>
      <c r="O102" s="17">
        <f>IF(A102="","",IF(OR('Start here'!$B$5="",N102='Start here'!$B$5),1,0))</f>
        <v/>
      </c>
      <c r="P102" s="19">
        <f>IF(A102="","",IFERROR(IF(INDEX(Findings!$C$2:$C$301,MATCH(B102,Findings!$A$2:$A$301,0))="","",INDEX(Findings!$C$2:$C$301,MATCH(B102,Findings!$A$2:$A$301,0))),""))</f>
        <v/>
      </c>
    </row>
    <row r="103">
      <c r="A103" s="14" t="n"/>
      <c r="B103" s="14" t="n"/>
      <c r="C103" s="14" t="n"/>
      <c r="D103" s="14" t="n"/>
      <c r="E103" s="16" t="n"/>
      <c r="F103" s="16" t="n"/>
      <c r="G103" s="14" t="n"/>
      <c r="H103" s="14" t="n"/>
      <c r="I103" s="16" t="n"/>
      <c r="J103" s="17">
        <f>IF(A103="","",IF(AND(P103&lt;&gt;"",P103&gt;'Start here'!$B$4),"Not yet logged",IF(AND(F103&lt;&gt;"",F103&lt;='Start here'!$B$4),IF(AND(H103&lt;&gt;"",I103&lt;&gt;"",I103&lt;='Start here'!$B$4),"Closed and verified","Closed, not verified"),IF(AND(E103&lt;&gt;"",E103&lt;'Start here'!$B$4),"Overdue","Open"))))</f>
        <v/>
      </c>
      <c r="K103" s="18">
        <f>IF(J103="Overdue",'Start here'!$B$4-E103,0)</f>
        <v/>
      </c>
      <c r="L103" s="17">
        <f>IF(A103="","",IF(B103="","Link to a finding",IF(ISNA(MATCH(B103,Findings!$A$2:$A$301,0)),"Finding ID not found",IF(C103="","Describe the corrective action",IF(D103="","Add an owner",IF(E103="","Add a due date",IF(AND(F103&lt;&gt;"",P103&lt;&gt;"",F103&lt;P103),"Completed before the finding was logged",IF(AND(I103&lt;&gt;"",F103&lt;&gt;"",I103&lt;F103),"Verified before completed",IF(AND(H103&lt;&gt;"",H103=D103),"Verifier is the owner",IF(AND(F103&lt;&gt;"",G103=""),"Add completion evidence",IF(AND(F103&lt;&gt;"",H103=""),"Add a verifier",IF(AND(F103&lt;&gt;"",I103=""),"Add a verification date","OK"))))))))))))</f>
        <v/>
      </c>
      <c r="M103" s="17">
        <f>IF(A103="","",IFERROR(INDEX(Findings!$H$2:$H$301,MATCH(B103,Findings!$A$2:$A$301,0)),""))</f>
        <v/>
      </c>
      <c r="N103" s="17">
        <f>IF(A103="","",IFERROR(INDEX(Findings!$O$2:$O$301,MATCH(B103,Findings!$A$2:$A$301,0)),""))</f>
        <v/>
      </c>
      <c r="O103" s="17">
        <f>IF(A103="","",IF(OR('Start here'!$B$5="",N103='Start here'!$B$5),1,0))</f>
        <v/>
      </c>
      <c r="P103" s="19">
        <f>IF(A103="","",IFERROR(IF(INDEX(Findings!$C$2:$C$301,MATCH(B103,Findings!$A$2:$A$301,0))="","",INDEX(Findings!$C$2:$C$301,MATCH(B103,Findings!$A$2:$A$301,0))),""))</f>
        <v/>
      </c>
    </row>
    <row r="104">
      <c r="A104" s="14" t="n"/>
      <c r="B104" s="14" t="n"/>
      <c r="C104" s="14" t="n"/>
      <c r="D104" s="14" t="n"/>
      <c r="E104" s="16" t="n"/>
      <c r="F104" s="16" t="n"/>
      <c r="G104" s="14" t="n"/>
      <c r="H104" s="14" t="n"/>
      <c r="I104" s="16" t="n"/>
      <c r="J104" s="17">
        <f>IF(A104="","",IF(AND(P104&lt;&gt;"",P104&gt;'Start here'!$B$4),"Not yet logged",IF(AND(F104&lt;&gt;"",F104&lt;='Start here'!$B$4),IF(AND(H104&lt;&gt;"",I104&lt;&gt;"",I104&lt;='Start here'!$B$4),"Closed and verified","Closed, not verified"),IF(AND(E104&lt;&gt;"",E104&lt;'Start here'!$B$4),"Overdue","Open"))))</f>
        <v/>
      </c>
      <c r="K104" s="18">
        <f>IF(J104="Overdue",'Start here'!$B$4-E104,0)</f>
        <v/>
      </c>
      <c r="L104" s="17">
        <f>IF(A104="","",IF(B104="","Link to a finding",IF(ISNA(MATCH(B104,Findings!$A$2:$A$301,0)),"Finding ID not found",IF(C104="","Describe the corrective action",IF(D104="","Add an owner",IF(E104="","Add a due date",IF(AND(F104&lt;&gt;"",P104&lt;&gt;"",F104&lt;P104),"Completed before the finding was logged",IF(AND(I104&lt;&gt;"",F104&lt;&gt;"",I104&lt;F104),"Verified before completed",IF(AND(H104&lt;&gt;"",H104=D104),"Verifier is the owner",IF(AND(F104&lt;&gt;"",G104=""),"Add completion evidence",IF(AND(F104&lt;&gt;"",H104=""),"Add a verifier",IF(AND(F104&lt;&gt;"",I104=""),"Add a verification date","OK"))))))))))))</f>
        <v/>
      </c>
      <c r="M104" s="17">
        <f>IF(A104="","",IFERROR(INDEX(Findings!$H$2:$H$301,MATCH(B104,Findings!$A$2:$A$301,0)),""))</f>
        <v/>
      </c>
      <c r="N104" s="17">
        <f>IF(A104="","",IFERROR(INDEX(Findings!$O$2:$O$301,MATCH(B104,Findings!$A$2:$A$301,0)),""))</f>
        <v/>
      </c>
      <c r="O104" s="17">
        <f>IF(A104="","",IF(OR('Start here'!$B$5="",N104='Start here'!$B$5),1,0))</f>
        <v/>
      </c>
      <c r="P104" s="19">
        <f>IF(A104="","",IFERROR(IF(INDEX(Findings!$C$2:$C$301,MATCH(B104,Findings!$A$2:$A$301,0))="","",INDEX(Findings!$C$2:$C$301,MATCH(B104,Findings!$A$2:$A$301,0))),""))</f>
        <v/>
      </c>
    </row>
    <row r="105">
      <c r="A105" s="14" t="n"/>
      <c r="B105" s="14" t="n"/>
      <c r="C105" s="14" t="n"/>
      <c r="D105" s="14" t="n"/>
      <c r="E105" s="16" t="n"/>
      <c r="F105" s="16" t="n"/>
      <c r="G105" s="14" t="n"/>
      <c r="H105" s="14" t="n"/>
      <c r="I105" s="16" t="n"/>
      <c r="J105" s="17">
        <f>IF(A105="","",IF(AND(P105&lt;&gt;"",P105&gt;'Start here'!$B$4),"Not yet logged",IF(AND(F105&lt;&gt;"",F105&lt;='Start here'!$B$4),IF(AND(H105&lt;&gt;"",I105&lt;&gt;"",I105&lt;='Start here'!$B$4),"Closed and verified","Closed, not verified"),IF(AND(E105&lt;&gt;"",E105&lt;'Start here'!$B$4),"Overdue","Open"))))</f>
        <v/>
      </c>
      <c r="K105" s="18">
        <f>IF(J105="Overdue",'Start here'!$B$4-E105,0)</f>
        <v/>
      </c>
      <c r="L105" s="17">
        <f>IF(A105="","",IF(B105="","Link to a finding",IF(ISNA(MATCH(B105,Findings!$A$2:$A$301,0)),"Finding ID not found",IF(C105="","Describe the corrective action",IF(D105="","Add an owner",IF(E105="","Add a due date",IF(AND(F105&lt;&gt;"",P105&lt;&gt;"",F105&lt;P105),"Completed before the finding was logged",IF(AND(I105&lt;&gt;"",F105&lt;&gt;"",I105&lt;F105),"Verified before completed",IF(AND(H105&lt;&gt;"",H105=D105),"Verifier is the owner",IF(AND(F105&lt;&gt;"",G105=""),"Add completion evidence",IF(AND(F105&lt;&gt;"",H105=""),"Add a verifier",IF(AND(F105&lt;&gt;"",I105=""),"Add a verification date","OK"))))))))))))</f>
        <v/>
      </c>
      <c r="M105" s="17">
        <f>IF(A105="","",IFERROR(INDEX(Findings!$H$2:$H$301,MATCH(B105,Findings!$A$2:$A$301,0)),""))</f>
        <v/>
      </c>
      <c r="N105" s="17">
        <f>IF(A105="","",IFERROR(INDEX(Findings!$O$2:$O$301,MATCH(B105,Findings!$A$2:$A$301,0)),""))</f>
        <v/>
      </c>
      <c r="O105" s="17">
        <f>IF(A105="","",IF(OR('Start here'!$B$5="",N105='Start here'!$B$5),1,0))</f>
        <v/>
      </c>
      <c r="P105" s="19">
        <f>IF(A105="","",IFERROR(IF(INDEX(Findings!$C$2:$C$301,MATCH(B105,Findings!$A$2:$A$301,0))="","",INDEX(Findings!$C$2:$C$301,MATCH(B105,Findings!$A$2:$A$301,0))),""))</f>
        <v/>
      </c>
    </row>
    <row r="106">
      <c r="A106" s="14" t="n"/>
      <c r="B106" s="14" t="n"/>
      <c r="C106" s="14" t="n"/>
      <c r="D106" s="14" t="n"/>
      <c r="E106" s="16" t="n"/>
      <c r="F106" s="16" t="n"/>
      <c r="G106" s="14" t="n"/>
      <c r="H106" s="14" t="n"/>
      <c r="I106" s="16" t="n"/>
      <c r="J106" s="17">
        <f>IF(A106="","",IF(AND(P106&lt;&gt;"",P106&gt;'Start here'!$B$4),"Not yet logged",IF(AND(F106&lt;&gt;"",F106&lt;='Start here'!$B$4),IF(AND(H106&lt;&gt;"",I106&lt;&gt;"",I106&lt;='Start here'!$B$4),"Closed and verified","Closed, not verified"),IF(AND(E106&lt;&gt;"",E106&lt;'Start here'!$B$4),"Overdue","Open"))))</f>
        <v/>
      </c>
      <c r="K106" s="18">
        <f>IF(J106="Overdue",'Start here'!$B$4-E106,0)</f>
        <v/>
      </c>
      <c r="L106" s="17">
        <f>IF(A106="","",IF(B106="","Link to a finding",IF(ISNA(MATCH(B106,Findings!$A$2:$A$301,0)),"Finding ID not found",IF(C106="","Describe the corrective action",IF(D106="","Add an owner",IF(E106="","Add a due date",IF(AND(F106&lt;&gt;"",P106&lt;&gt;"",F106&lt;P106),"Completed before the finding was logged",IF(AND(I106&lt;&gt;"",F106&lt;&gt;"",I106&lt;F106),"Verified before completed",IF(AND(H106&lt;&gt;"",H106=D106),"Verifier is the owner",IF(AND(F106&lt;&gt;"",G106=""),"Add completion evidence",IF(AND(F106&lt;&gt;"",H106=""),"Add a verifier",IF(AND(F106&lt;&gt;"",I106=""),"Add a verification date","OK"))))))))))))</f>
        <v/>
      </c>
      <c r="M106" s="17">
        <f>IF(A106="","",IFERROR(INDEX(Findings!$H$2:$H$301,MATCH(B106,Findings!$A$2:$A$301,0)),""))</f>
        <v/>
      </c>
      <c r="N106" s="17">
        <f>IF(A106="","",IFERROR(INDEX(Findings!$O$2:$O$301,MATCH(B106,Findings!$A$2:$A$301,0)),""))</f>
        <v/>
      </c>
      <c r="O106" s="17">
        <f>IF(A106="","",IF(OR('Start here'!$B$5="",N106='Start here'!$B$5),1,0))</f>
        <v/>
      </c>
      <c r="P106" s="19">
        <f>IF(A106="","",IFERROR(IF(INDEX(Findings!$C$2:$C$301,MATCH(B106,Findings!$A$2:$A$301,0))="","",INDEX(Findings!$C$2:$C$301,MATCH(B106,Findings!$A$2:$A$301,0))),""))</f>
        <v/>
      </c>
    </row>
    <row r="107">
      <c r="A107" s="14" t="n"/>
      <c r="B107" s="14" t="n"/>
      <c r="C107" s="14" t="n"/>
      <c r="D107" s="14" t="n"/>
      <c r="E107" s="16" t="n"/>
      <c r="F107" s="16" t="n"/>
      <c r="G107" s="14" t="n"/>
      <c r="H107" s="14" t="n"/>
      <c r="I107" s="16" t="n"/>
      <c r="J107" s="17">
        <f>IF(A107="","",IF(AND(P107&lt;&gt;"",P107&gt;'Start here'!$B$4),"Not yet logged",IF(AND(F107&lt;&gt;"",F107&lt;='Start here'!$B$4),IF(AND(H107&lt;&gt;"",I107&lt;&gt;"",I107&lt;='Start here'!$B$4),"Closed and verified","Closed, not verified"),IF(AND(E107&lt;&gt;"",E107&lt;'Start here'!$B$4),"Overdue","Open"))))</f>
        <v/>
      </c>
      <c r="K107" s="18">
        <f>IF(J107="Overdue",'Start here'!$B$4-E107,0)</f>
        <v/>
      </c>
      <c r="L107" s="17">
        <f>IF(A107="","",IF(B107="","Link to a finding",IF(ISNA(MATCH(B107,Findings!$A$2:$A$301,0)),"Finding ID not found",IF(C107="","Describe the corrective action",IF(D107="","Add an owner",IF(E107="","Add a due date",IF(AND(F107&lt;&gt;"",P107&lt;&gt;"",F107&lt;P107),"Completed before the finding was logged",IF(AND(I107&lt;&gt;"",F107&lt;&gt;"",I107&lt;F107),"Verified before completed",IF(AND(H107&lt;&gt;"",H107=D107),"Verifier is the owner",IF(AND(F107&lt;&gt;"",G107=""),"Add completion evidence",IF(AND(F107&lt;&gt;"",H107=""),"Add a verifier",IF(AND(F107&lt;&gt;"",I107=""),"Add a verification date","OK"))))))))))))</f>
        <v/>
      </c>
      <c r="M107" s="17">
        <f>IF(A107="","",IFERROR(INDEX(Findings!$H$2:$H$301,MATCH(B107,Findings!$A$2:$A$301,0)),""))</f>
        <v/>
      </c>
      <c r="N107" s="17">
        <f>IF(A107="","",IFERROR(INDEX(Findings!$O$2:$O$301,MATCH(B107,Findings!$A$2:$A$301,0)),""))</f>
        <v/>
      </c>
      <c r="O107" s="17">
        <f>IF(A107="","",IF(OR('Start here'!$B$5="",N107='Start here'!$B$5),1,0))</f>
        <v/>
      </c>
      <c r="P107" s="19">
        <f>IF(A107="","",IFERROR(IF(INDEX(Findings!$C$2:$C$301,MATCH(B107,Findings!$A$2:$A$301,0))="","",INDEX(Findings!$C$2:$C$301,MATCH(B107,Findings!$A$2:$A$301,0))),""))</f>
        <v/>
      </c>
    </row>
    <row r="108">
      <c r="A108" s="14" t="n"/>
      <c r="B108" s="14" t="n"/>
      <c r="C108" s="14" t="n"/>
      <c r="D108" s="14" t="n"/>
      <c r="E108" s="16" t="n"/>
      <c r="F108" s="16" t="n"/>
      <c r="G108" s="14" t="n"/>
      <c r="H108" s="14" t="n"/>
      <c r="I108" s="16" t="n"/>
      <c r="J108" s="17">
        <f>IF(A108="","",IF(AND(P108&lt;&gt;"",P108&gt;'Start here'!$B$4),"Not yet logged",IF(AND(F108&lt;&gt;"",F108&lt;='Start here'!$B$4),IF(AND(H108&lt;&gt;"",I108&lt;&gt;"",I108&lt;='Start here'!$B$4),"Closed and verified","Closed, not verified"),IF(AND(E108&lt;&gt;"",E108&lt;'Start here'!$B$4),"Overdue","Open"))))</f>
        <v/>
      </c>
      <c r="K108" s="18">
        <f>IF(J108="Overdue",'Start here'!$B$4-E108,0)</f>
        <v/>
      </c>
      <c r="L108" s="17">
        <f>IF(A108="","",IF(B108="","Link to a finding",IF(ISNA(MATCH(B108,Findings!$A$2:$A$301,0)),"Finding ID not found",IF(C108="","Describe the corrective action",IF(D108="","Add an owner",IF(E108="","Add a due date",IF(AND(F108&lt;&gt;"",P108&lt;&gt;"",F108&lt;P108),"Completed before the finding was logged",IF(AND(I108&lt;&gt;"",F108&lt;&gt;"",I108&lt;F108),"Verified before completed",IF(AND(H108&lt;&gt;"",H108=D108),"Verifier is the owner",IF(AND(F108&lt;&gt;"",G108=""),"Add completion evidence",IF(AND(F108&lt;&gt;"",H108=""),"Add a verifier",IF(AND(F108&lt;&gt;"",I108=""),"Add a verification date","OK"))))))))))))</f>
        <v/>
      </c>
      <c r="M108" s="17">
        <f>IF(A108="","",IFERROR(INDEX(Findings!$H$2:$H$301,MATCH(B108,Findings!$A$2:$A$301,0)),""))</f>
        <v/>
      </c>
      <c r="N108" s="17">
        <f>IF(A108="","",IFERROR(INDEX(Findings!$O$2:$O$301,MATCH(B108,Findings!$A$2:$A$301,0)),""))</f>
        <v/>
      </c>
      <c r="O108" s="17">
        <f>IF(A108="","",IF(OR('Start here'!$B$5="",N108='Start here'!$B$5),1,0))</f>
        <v/>
      </c>
      <c r="P108" s="19">
        <f>IF(A108="","",IFERROR(IF(INDEX(Findings!$C$2:$C$301,MATCH(B108,Findings!$A$2:$A$301,0))="","",INDEX(Findings!$C$2:$C$301,MATCH(B108,Findings!$A$2:$A$301,0))),""))</f>
        <v/>
      </c>
    </row>
    <row r="109">
      <c r="A109" s="14" t="n"/>
      <c r="B109" s="14" t="n"/>
      <c r="C109" s="14" t="n"/>
      <c r="D109" s="14" t="n"/>
      <c r="E109" s="16" t="n"/>
      <c r="F109" s="16" t="n"/>
      <c r="G109" s="14" t="n"/>
      <c r="H109" s="14" t="n"/>
      <c r="I109" s="16" t="n"/>
      <c r="J109" s="17">
        <f>IF(A109="","",IF(AND(P109&lt;&gt;"",P109&gt;'Start here'!$B$4),"Not yet logged",IF(AND(F109&lt;&gt;"",F109&lt;='Start here'!$B$4),IF(AND(H109&lt;&gt;"",I109&lt;&gt;"",I109&lt;='Start here'!$B$4),"Closed and verified","Closed, not verified"),IF(AND(E109&lt;&gt;"",E109&lt;'Start here'!$B$4),"Overdue","Open"))))</f>
        <v/>
      </c>
      <c r="K109" s="18">
        <f>IF(J109="Overdue",'Start here'!$B$4-E109,0)</f>
        <v/>
      </c>
      <c r="L109" s="17">
        <f>IF(A109="","",IF(B109="","Link to a finding",IF(ISNA(MATCH(B109,Findings!$A$2:$A$301,0)),"Finding ID not found",IF(C109="","Describe the corrective action",IF(D109="","Add an owner",IF(E109="","Add a due date",IF(AND(F109&lt;&gt;"",P109&lt;&gt;"",F109&lt;P109),"Completed before the finding was logged",IF(AND(I109&lt;&gt;"",F109&lt;&gt;"",I109&lt;F109),"Verified before completed",IF(AND(H109&lt;&gt;"",H109=D109),"Verifier is the owner",IF(AND(F109&lt;&gt;"",G109=""),"Add completion evidence",IF(AND(F109&lt;&gt;"",H109=""),"Add a verifier",IF(AND(F109&lt;&gt;"",I109=""),"Add a verification date","OK"))))))))))))</f>
        <v/>
      </c>
      <c r="M109" s="17">
        <f>IF(A109="","",IFERROR(INDEX(Findings!$H$2:$H$301,MATCH(B109,Findings!$A$2:$A$301,0)),""))</f>
        <v/>
      </c>
      <c r="N109" s="17">
        <f>IF(A109="","",IFERROR(INDEX(Findings!$O$2:$O$301,MATCH(B109,Findings!$A$2:$A$301,0)),""))</f>
        <v/>
      </c>
      <c r="O109" s="17">
        <f>IF(A109="","",IF(OR('Start here'!$B$5="",N109='Start here'!$B$5),1,0))</f>
        <v/>
      </c>
      <c r="P109" s="19">
        <f>IF(A109="","",IFERROR(IF(INDEX(Findings!$C$2:$C$301,MATCH(B109,Findings!$A$2:$A$301,0))="","",INDEX(Findings!$C$2:$C$301,MATCH(B109,Findings!$A$2:$A$301,0))),""))</f>
        <v/>
      </c>
    </row>
    <row r="110">
      <c r="A110" s="14" t="n"/>
      <c r="B110" s="14" t="n"/>
      <c r="C110" s="14" t="n"/>
      <c r="D110" s="14" t="n"/>
      <c r="E110" s="16" t="n"/>
      <c r="F110" s="16" t="n"/>
      <c r="G110" s="14" t="n"/>
      <c r="H110" s="14" t="n"/>
      <c r="I110" s="16" t="n"/>
      <c r="J110" s="17">
        <f>IF(A110="","",IF(AND(P110&lt;&gt;"",P110&gt;'Start here'!$B$4),"Not yet logged",IF(AND(F110&lt;&gt;"",F110&lt;='Start here'!$B$4),IF(AND(H110&lt;&gt;"",I110&lt;&gt;"",I110&lt;='Start here'!$B$4),"Closed and verified","Closed, not verified"),IF(AND(E110&lt;&gt;"",E110&lt;'Start here'!$B$4),"Overdue","Open"))))</f>
        <v/>
      </c>
      <c r="K110" s="18">
        <f>IF(J110="Overdue",'Start here'!$B$4-E110,0)</f>
        <v/>
      </c>
      <c r="L110" s="17">
        <f>IF(A110="","",IF(B110="","Link to a finding",IF(ISNA(MATCH(B110,Findings!$A$2:$A$301,0)),"Finding ID not found",IF(C110="","Describe the corrective action",IF(D110="","Add an owner",IF(E110="","Add a due date",IF(AND(F110&lt;&gt;"",P110&lt;&gt;"",F110&lt;P110),"Completed before the finding was logged",IF(AND(I110&lt;&gt;"",F110&lt;&gt;"",I110&lt;F110),"Verified before completed",IF(AND(H110&lt;&gt;"",H110=D110),"Verifier is the owner",IF(AND(F110&lt;&gt;"",G110=""),"Add completion evidence",IF(AND(F110&lt;&gt;"",H110=""),"Add a verifier",IF(AND(F110&lt;&gt;"",I110=""),"Add a verification date","OK"))))))))))))</f>
        <v/>
      </c>
      <c r="M110" s="17">
        <f>IF(A110="","",IFERROR(INDEX(Findings!$H$2:$H$301,MATCH(B110,Findings!$A$2:$A$301,0)),""))</f>
        <v/>
      </c>
      <c r="N110" s="17">
        <f>IF(A110="","",IFERROR(INDEX(Findings!$O$2:$O$301,MATCH(B110,Findings!$A$2:$A$301,0)),""))</f>
        <v/>
      </c>
      <c r="O110" s="17">
        <f>IF(A110="","",IF(OR('Start here'!$B$5="",N110='Start here'!$B$5),1,0))</f>
        <v/>
      </c>
      <c r="P110" s="19">
        <f>IF(A110="","",IFERROR(IF(INDEX(Findings!$C$2:$C$301,MATCH(B110,Findings!$A$2:$A$301,0))="","",INDEX(Findings!$C$2:$C$301,MATCH(B110,Findings!$A$2:$A$301,0))),""))</f>
        <v/>
      </c>
    </row>
    <row r="111">
      <c r="A111" s="14" t="n"/>
      <c r="B111" s="14" t="n"/>
      <c r="C111" s="14" t="n"/>
      <c r="D111" s="14" t="n"/>
      <c r="E111" s="16" t="n"/>
      <c r="F111" s="16" t="n"/>
      <c r="G111" s="14" t="n"/>
      <c r="H111" s="14" t="n"/>
      <c r="I111" s="16" t="n"/>
      <c r="J111" s="17">
        <f>IF(A111="","",IF(AND(P111&lt;&gt;"",P111&gt;'Start here'!$B$4),"Not yet logged",IF(AND(F111&lt;&gt;"",F111&lt;='Start here'!$B$4),IF(AND(H111&lt;&gt;"",I111&lt;&gt;"",I111&lt;='Start here'!$B$4),"Closed and verified","Closed, not verified"),IF(AND(E111&lt;&gt;"",E111&lt;'Start here'!$B$4),"Overdue","Open"))))</f>
        <v/>
      </c>
      <c r="K111" s="18">
        <f>IF(J111="Overdue",'Start here'!$B$4-E111,0)</f>
        <v/>
      </c>
      <c r="L111" s="17">
        <f>IF(A111="","",IF(B111="","Link to a finding",IF(ISNA(MATCH(B111,Findings!$A$2:$A$301,0)),"Finding ID not found",IF(C111="","Describe the corrective action",IF(D111="","Add an owner",IF(E111="","Add a due date",IF(AND(F111&lt;&gt;"",P111&lt;&gt;"",F111&lt;P111),"Completed before the finding was logged",IF(AND(I111&lt;&gt;"",F111&lt;&gt;"",I111&lt;F111),"Verified before completed",IF(AND(H111&lt;&gt;"",H111=D111),"Verifier is the owner",IF(AND(F111&lt;&gt;"",G111=""),"Add completion evidence",IF(AND(F111&lt;&gt;"",H111=""),"Add a verifier",IF(AND(F111&lt;&gt;"",I111=""),"Add a verification date","OK"))))))))))))</f>
        <v/>
      </c>
      <c r="M111" s="17">
        <f>IF(A111="","",IFERROR(INDEX(Findings!$H$2:$H$301,MATCH(B111,Findings!$A$2:$A$301,0)),""))</f>
        <v/>
      </c>
      <c r="N111" s="17">
        <f>IF(A111="","",IFERROR(INDEX(Findings!$O$2:$O$301,MATCH(B111,Findings!$A$2:$A$301,0)),""))</f>
        <v/>
      </c>
      <c r="O111" s="17">
        <f>IF(A111="","",IF(OR('Start here'!$B$5="",N111='Start here'!$B$5),1,0))</f>
        <v/>
      </c>
      <c r="P111" s="19">
        <f>IF(A111="","",IFERROR(IF(INDEX(Findings!$C$2:$C$301,MATCH(B111,Findings!$A$2:$A$301,0))="","",INDEX(Findings!$C$2:$C$301,MATCH(B111,Findings!$A$2:$A$301,0))),""))</f>
        <v/>
      </c>
    </row>
    <row r="112">
      <c r="A112" s="14" t="n"/>
      <c r="B112" s="14" t="n"/>
      <c r="C112" s="14" t="n"/>
      <c r="D112" s="14" t="n"/>
      <c r="E112" s="16" t="n"/>
      <c r="F112" s="16" t="n"/>
      <c r="G112" s="14" t="n"/>
      <c r="H112" s="14" t="n"/>
      <c r="I112" s="16" t="n"/>
      <c r="J112" s="17">
        <f>IF(A112="","",IF(AND(P112&lt;&gt;"",P112&gt;'Start here'!$B$4),"Not yet logged",IF(AND(F112&lt;&gt;"",F112&lt;='Start here'!$B$4),IF(AND(H112&lt;&gt;"",I112&lt;&gt;"",I112&lt;='Start here'!$B$4),"Closed and verified","Closed, not verified"),IF(AND(E112&lt;&gt;"",E112&lt;'Start here'!$B$4),"Overdue","Open"))))</f>
        <v/>
      </c>
      <c r="K112" s="18">
        <f>IF(J112="Overdue",'Start here'!$B$4-E112,0)</f>
        <v/>
      </c>
      <c r="L112" s="17">
        <f>IF(A112="","",IF(B112="","Link to a finding",IF(ISNA(MATCH(B112,Findings!$A$2:$A$301,0)),"Finding ID not found",IF(C112="","Describe the corrective action",IF(D112="","Add an owner",IF(E112="","Add a due date",IF(AND(F112&lt;&gt;"",P112&lt;&gt;"",F112&lt;P112),"Completed before the finding was logged",IF(AND(I112&lt;&gt;"",F112&lt;&gt;"",I112&lt;F112),"Verified before completed",IF(AND(H112&lt;&gt;"",H112=D112),"Verifier is the owner",IF(AND(F112&lt;&gt;"",G112=""),"Add completion evidence",IF(AND(F112&lt;&gt;"",H112=""),"Add a verifier",IF(AND(F112&lt;&gt;"",I112=""),"Add a verification date","OK"))))))))))))</f>
        <v/>
      </c>
      <c r="M112" s="17">
        <f>IF(A112="","",IFERROR(INDEX(Findings!$H$2:$H$301,MATCH(B112,Findings!$A$2:$A$301,0)),""))</f>
        <v/>
      </c>
      <c r="N112" s="17">
        <f>IF(A112="","",IFERROR(INDEX(Findings!$O$2:$O$301,MATCH(B112,Findings!$A$2:$A$301,0)),""))</f>
        <v/>
      </c>
      <c r="O112" s="17">
        <f>IF(A112="","",IF(OR('Start here'!$B$5="",N112='Start here'!$B$5),1,0))</f>
        <v/>
      </c>
      <c r="P112" s="19">
        <f>IF(A112="","",IFERROR(IF(INDEX(Findings!$C$2:$C$301,MATCH(B112,Findings!$A$2:$A$301,0))="","",INDEX(Findings!$C$2:$C$301,MATCH(B112,Findings!$A$2:$A$301,0))),""))</f>
        <v/>
      </c>
    </row>
    <row r="113">
      <c r="A113" s="14" t="n"/>
      <c r="B113" s="14" t="n"/>
      <c r="C113" s="14" t="n"/>
      <c r="D113" s="14" t="n"/>
      <c r="E113" s="16" t="n"/>
      <c r="F113" s="16" t="n"/>
      <c r="G113" s="14" t="n"/>
      <c r="H113" s="14" t="n"/>
      <c r="I113" s="16" t="n"/>
      <c r="J113" s="17">
        <f>IF(A113="","",IF(AND(P113&lt;&gt;"",P113&gt;'Start here'!$B$4),"Not yet logged",IF(AND(F113&lt;&gt;"",F113&lt;='Start here'!$B$4),IF(AND(H113&lt;&gt;"",I113&lt;&gt;"",I113&lt;='Start here'!$B$4),"Closed and verified","Closed, not verified"),IF(AND(E113&lt;&gt;"",E113&lt;'Start here'!$B$4),"Overdue","Open"))))</f>
        <v/>
      </c>
      <c r="K113" s="18">
        <f>IF(J113="Overdue",'Start here'!$B$4-E113,0)</f>
        <v/>
      </c>
      <c r="L113" s="17">
        <f>IF(A113="","",IF(B113="","Link to a finding",IF(ISNA(MATCH(B113,Findings!$A$2:$A$301,0)),"Finding ID not found",IF(C113="","Describe the corrective action",IF(D113="","Add an owner",IF(E113="","Add a due date",IF(AND(F113&lt;&gt;"",P113&lt;&gt;"",F113&lt;P113),"Completed before the finding was logged",IF(AND(I113&lt;&gt;"",F113&lt;&gt;"",I113&lt;F113),"Verified before completed",IF(AND(H113&lt;&gt;"",H113=D113),"Verifier is the owner",IF(AND(F113&lt;&gt;"",G113=""),"Add completion evidence",IF(AND(F113&lt;&gt;"",H113=""),"Add a verifier",IF(AND(F113&lt;&gt;"",I113=""),"Add a verification date","OK"))))))))))))</f>
        <v/>
      </c>
      <c r="M113" s="17">
        <f>IF(A113="","",IFERROR(INDEX(Findings!$H$2:$H$301,MATCH(B113,Findings!$A$2:$A$301,0)),""))</f>
        <v/>
      </c>
      <c r="N113" s="17">
        <f>IF(A113="","",IFERROR(INDEX(Findings!$O$2:$O$301,MATCH(B113,Findings!$A$2:$A$301,0)),""))</f>
        <v/>
      </c>
      <c r="O113" s="17">
        <f>IF(A113="","",IF(OR('Start here'!$B$5="",N113='Start here'!$B$5),1,0))</f>
        <v/>
      </c>
      <c r="P113" s="19">
        <f>IF(A113="","",IFERROR(IF(INDEX(Findings!$C$2:$C$301,MATCH(B113,Findings!$A$2:$A$301,0))="","",INDEX(Findings!$C$2:$C$301,MATCH(B113,Findings!$A$2:$A$301,0))),""))</f>
        <v/>
      </c>
    </row>
    <row r="114">
      <c r="A114" s="14" t="n"/>
      <c r="B114" s="14" t="n"/>
      <c r="C114" s="14" t="n"/>
      <c r="D114" s="14" t="n"/>
      <c r="E114" s="16" t="n"/>
      <c r="F114" s="16" t="n"/>
      <c r="G114" s="14" t="n"/>
      <c r="H114" s="14" t="n"/>
      <c r="I114" s="16" t="n"/>
      <c r="J114" s="17">
        <f>IF(A114="","",IF(AND(P114&lt;&gt;"",P114&gt;'Start here'!$B$4),"Not yet logged",IF(AND(F114&lt;&gt;"",F114&lt;='Start here'!$B$4),IF(AND(H114&lt;&gt;"",I114&lt;&gt;"",I114&lt;='Start here'!$B$4),"Closed and verified","Closed, not verified"),IF(AND(E114&lt;&gt;"",E114&lt;'Start here'!$B$4),"Overdue","Open"))))</f>
        <v/>
      </c>
      <c r="K114" s="18">
        <f>IF(J114="Overdue",'Start here'!$B$4-E114,0)</f>
        <v/>
      </c>
      <c r="L114" s="17">
        <f>IF(A114="","",IF(B114="","Link to a finding",IF(ISNA(MATCH(B114,Findings!$A$2:$A$301,0)),"Finding ID not found",IF(C114="","Describe the corrective action",IF(D114="","Add an owner",IF(E114="","Add a due date",IF(AND(F114&lt;&gt;"",P114&lt;&gt;"",F114&lt;P114),"Completed before the finding was logged",IF(AND(I114&lt;&gt;"",F114&lt;&gt;"",I114&lt;F114),"Verified before completed",IF(AND(H114&lt;&gt;"",H114=D114),"Verifier is the owner",IF(AND(F114&lt;&gt;"",G114=""),"Add completion evidence",IF(AND(F114&lt;&gt;"",H114=""),"Add a verifier",IF(AND(F114&lt;&gt;"",I114=""),"Add a verification date","OK"))))))))))))</f>
        <v/>
      </c>
      <c r="M114" s="17">
        <f>IF(A114="","",IFERROR(INDEX(Findings!$H$2:$H$301,MATCH(B114,Findings!$A$2:$A$301,0)),""))</f>
        <v/>
      </c>
      <c r="N114" s="17">
        <f>IF(A114="","",IFERROR(INDEX(Findings!$O$2:$O$301,MATCH(B114,Findings!$A$2:$A$301,0)),""))</f>
        <v/>
      </c>
      <c r="O114" s="17">
        <f>IF(A114="","",IF(OR('Start here'!$B$5="",N114='Start here'!$B$5),1,0))</f>
        <v/>
      </c>
      <c r="P114" s="19">
        <f>IF(A114="","",IFERROR(IF(INDEX(Findings!$C$2:$C$301,MATCH(B114,Findings!$A$2:$A$301,0))="","",INDEX(Findings!$C$2:$C$301,MATCH(B114,Findings!$A$2:$A$301,0))),""))</f>
        <v/>
      </c>
    </row>
    <row r="115">
      <c r="A115" s="14" t="n"/>
      <c r="B115" s="14" t="n"/>
      <c r="C115" s="14" t="n"/>
      <c r="D115" s="14" t="n"/>
      <c r="E115" s="16" t="n"/>
      <c r="F115" s="16" t="n"/>
      <c r="G115" s="14" t="n"/>
      <c r="H115" s="14" t="n"/>
      <c r="I115" s="16" t="n"/>
      <c r="J115" s="17">
        <f>IF(A115="","",IF(AND(P115&lt;&gt;"",P115&gt;'Start here'!$B$4),"Not yet logged",IF(AND(F115&lt;&gt;"",F115&lt;='Start here'!$B$4),IF(AND(H115&lt;&gt;"",I115&lt;&gt;"",I115&lt;='Start here'!$B$4),"Closed and verified","Closed, not verified"),IF(AND(E115&lt;&gt;"",E115&lt;'Start here'!$B$4),"Overdue","Open"))))</f>
        <v/>
      </c>
      <c r="K115" s="18">
        <f>IF(J115="Overdue",'Start here'!$B$4-E115,0)</f>
        <v/>
      </c>
      <c r="L115" s="17">
        <f>IF(A115="","",IF(B115="","Link to a finding",IF(ISNA(MATCH(B115,Findings!$A$2:$A$301,0)),"Finding ID not found",IF(C115="","Describe the corrective action",IF(D115="","Add an owner",IF(E115="","Add a due date",IF(AND(F115&lt;&gt;"",P115&lt;&gt;"",F115&lt;P115),"Completed before the finding was logged",IF(AND(I115&lt;&gt;"",F115&lt;&gt;"",I115&lt;F115),"Verified before completed",IF(AND(H115&lt;&gt;"",H115=D115),"Verifier is the owner",IF(AND(F115&lt;&gt;"",G115=""),"Add completion evidence",IF(AND(F115&lt;&gt;"",H115=""),"Add a verifier",IF(AND(F115&lt;&gt;"",I115=""),"Add a verification date","OK"))))))))))))</f>
        <v/>
      </c>
      <c r="M115" s="17">
        <f>IF(A115="","",IFERROR(INDEX(Findings!$H$2:$H$301,MATCH(B115,Findings!$A$2:$A$301,0)),""))</f>
        <v/>
      </c>
      <c r="N115" s="17">
        <f>IF(A115="","",IFERROR(INDEX(Findings!$O$2:$O$301,MATCH(B115,Findings!$A$2:$A$301,0)),""))</f>
        <v/>
      </c>
      <c r="O115" s="17">
        <f>IF(A115="","",IF(OR('Start here'!$B$5="",N115='Start here'!$B$5),1,0))</f>
        <v/>
      </c>
      <c r="P115" s="19">
        <f>IF(A115="","",IFERROR(IF(INDEX(Findings!$C$2:$C$301,MATCH(B115,Findings!$A$2:$A$301,0))="","",INDEX(Findings!$C$2:$C$301,MATCH(B115,Findings!$A$2:$A$301,0))),""))</f>
        <v/>
      </c>
    </row>
    <row r="116">
      <c r="A116" s="14" t="n"/>
      <c r="B116" s="14" t="n"/>
      <c r="C116" s="14" t="n"/>
      <c r="D116" s="14" t="n"/>
      <c r="E116" s="16" t="n"/>
      <c r="F116" s="16" t="n"/>
      <c r="G116" s="14" t="n"/>
      <c r="H116" s="14" t="n"/>
      <c r="I116" s="16" t="n"/>
      <c r="J116" s="17">
        <f>IF(A116="","",IF(AND(P116&lt;&gt;"",P116&gt;'Start here'!$B$4),"Not yet logged",IF(AND(F116&lt;&gt;"",F116&lt;='Start here'!$B$4),IF(AND(H116&lt;&gt;"",I116&lt;&gt;"",I116&lt;='Start here'!$B$4),"Closed and verified","Closed, not verified"),IF(AND(E116&lt;&gt;"",E116&lt;'Start here'!$B$4),"Overdue","Open"))))</f>
        <v/>
      </c>
      <c r="K116" s="18">
        <f>IF(J116="Overdue",'Start here'!$B$4-E116,0)</f>
        <v/>
      </c>
      <c r="L116" s="17">
        <f>IF(A116="","",IF(B116="","Link to a finding",IF(ISNA(MATCH(B116,Findings!$A$2:$A$301,0)),"Finding ID not found",IF(C116="","Describe the corrective action",IF(D116="","Add an owner",IF(E116="","Add a due date",IF(AND(F116&lt;&gt;"",P116&lt;&gt;"",F116&lt;P116),"Completed before the finding was logged",IF(AND(I116&lt;&gt;"",F116&lt;&gt;"",I116&lt;F116),"Verified before completed",IF(AND(H116&lt;&gt;"",H116=D116),"Verifier is the owner",IF(AND(F116&lt;&gt;"",G116=""),"Add completion evidence",IF(AND(F116&lt;&gt;"",H116=""),"Add a verifier",IF(AND(F116&lt;&gt;"",I116=""),"Add a verification date","OK"))))))))))))</f>
        <v/>
      </c>
      <c r="M116" s="17">
        <f>IF(A116="","",IFERROR(INDEX(Findings!$H$2:$H$301,MATCH(B116,Findings!$A$2:$A$301,0)),""))</f>
        <v/>
      </c>
      <c r="N116" s="17">
        <f>IF(A116="","",IFERROR(INDEX(Findings!$O$2:$O$301,MATCH(B116,Findings!$A$2:$A$301,0)),""))</f>
        <v/>
      </c>
      <c r="O116" s="17">
        <f>IF(A116="","",IF(OR('Start here'!$B$5="",N116='Start here'!$B$5),1,0))</f>
        <v/>
      </c>
      <c r="P116" s="19">
        <f>IF(A116="","",IFERROR(IF(INDEX(Findings!$C$2:$C$301,MATCH(B116,Findings!$A$2:$A$301,0))="","",INDEX(Findings!$C$2:$C$301,MATCH(B116,Findings!$A$2:$A$301,0))),""))</f>
        <v/>
      </c>
    </row>
    <row r="117">
      <c r="A117" s="14" t="n"/>
      <c r="B117" s="14" t="n"/>
      <c r="C117" s="14" t="n"/>
      <c r="D117" s="14" t="n"/>
      <c r="E117" s="16" t="n"/>
      <c r="F117" s="16" t="n"/>
      <c r="G117" s="14" t="n"/>
      <c r="H117" s="14" t="n"/>
      <c r="I117" s="16" t="n"/>
      <c r="J117" s="17">
        <f>IF(A117="","",IF(AND(P117&lt;&gt;"",P117&gt;'Start here'!$B$4),"Not yet logged",IF(AND(F117&lt;&gt;"",F117&lt;='Start here'!$B$4),IF(AND(H117&lt;&gt;"",I117&lt;&gt;"",I117&lt;='Start here'!$B$4),"Closed and verified","Closed, not verified"),IF(AND(E117&lt;&gt;"",E117&lt;'Start here'!$B$4),"Overdue","Open"))))</f>
        <v/>
      </c>
      <c r="K117" s="18">
        <f>IF(J117="Overdue",'Start here'!$B$4-E117,0)</f>
        <v/>
      </c>
      <c r="L117" s="17">
        <f>IF(A117="","",IF(B117="","Link to a finding",IF(ISNA(MATCH(B117,Findings!$A$2:$A$301,0)),"Finding ID not found",IF(C117="","Describe the corrective action",IF(D117="","Add an owner",IF(E117="","Add a due date",IF(AND(F117&lt;&gt;"",P117&lt;&gt;"",F117&lt;P117),"Completed before the finding was logged",IF(AND(I117&lt;&gt;"",F117&lt;&gt;"",I117&lt;F117),"Verified before completed",IF(AND(H117&lt;&gt;"",H117=D117),"Verifier is the owner",IF(AND(F117&lt;&gt;"",G117=""),"Add completion evidence",IF(AND(F117&lt;&gt;"",H117=""),"Add a verifier",IF(AND(F117&lt;&gt;"",I117=""),"Add a verification date","OK"))))))))))))</f>
        <v/>
      </c>
      <c r="M117" s="17">
        <f>IF(A117="","",IFERROR(INDEX(Findings!$H$2:$H$301,MATCH(B117,Findings!$A$2:$A$301,0)),""))</f>
        <v/>
      </c>
      <c r="N117" s="17">
        <f>IF(A117="","",IFERROR(INDEX(Findings!$O$2:$O$301,MATCH(B117,Findings!$A$2:$A$301,0)),""))</f>
        <v/>
      </c>
      <c r="O117" s="17">
        <f>IF(A117="","",IF(OR('Start here'!$B$5="",N117='Start here'!$B$5),1,0))</f>
        <v/>
      </c>
      <c r="P117" s="19">
        <f>IF(A117="","",IFERROR(IF(INDEX(Findings!$C$2:$C$301,MATCH(B117,Findings!$A$2:$A$301,0))="","",INDEX(Findings!$C$2:$C$301,MATCH(B117,Findings!$A$2:$A$301,0))),""))</f>
        <v/>
      </c>
    </row>
    <row r="118">
      <c r="A118" s="14" t="n"/>
      <c r="B118" s="14" t="n"/>
      <c r="C118" s="14" t="n"/>
      <c r="D118" s="14" t="n"/>
      <c r="E118" s="16" t="n"/>
      <c r="F118" s="16" t="n"/>
      <c r="G118" s="14" t="n"/>
      <c r="H118" s="14" t="n"/>
      <c r="I118" s="16" t="n"/>
      <c r="J118" s="17">
        <f>IF(A118="","",IF(AND(P118&lt;&gt;"",P118&gt;'Start here'!$B$4),"Not yet logged",IF(AND(F118&lt;&gt;"",F118&lt;='Start here'!$B$4),IF(AND(H118&lt;&gt;"",I118&lt;&gt;"",I118&lt;='Start here'!$B$4),"Closed and verified","Closed, not verified"),IF(AND(E118&lt;&gt;"",E118&lt;'Start here'!$B$4),"Overdue","Open"))))</f>
        <v/>
      </c>
      <c r="K118" s="18">
        <f>IF(J118="Overdue",'Start here'!$B$4-E118,0)</f>
        <v/>
      </c>
      <c r="L118" s="17">
        <f>IF(A118="","",IF(B118="","Link to a finding",IF(ISNA(MATCH(B118,Findings!$A$2:$A$301,0)),"Finding ID not found",IF(C118="","Describe the corrective action",IF(D118="","Add an owner",IF(E118="","Add a due date",IF(AND(F118&lt;&gt;"",P118&lt;&gt;"",F118&lt;P118),"Completed before the finding was logged",IF(AND(I118&lt;&gt;"",F118&lt;&gt;"",I118&lt;F118),"Verified before completed",IF(AND(H118&lt;&gt;"",H118=D118),"Verifier is the owner",IF(AND(F118&lt;&gt;"",G118=""),"Add completion evidence",IF(AND(F118&lt;&gt;"",H118=""),"Add a verifier",IF(AND(F118&lt;&gt;"",I118=""),"Add a verification date","OK"))))))))))))</f>
        <v/>
      </c>
      <c r="M118" s="17">
        <f>IF(A118="","",IFERROR(INDEX(Findings!$H$2:$H$301,MATCH(B118,Findings!$A$2:$A$301,0)),""))</f>
        <v/>
      </c>
      <c r="N118" s="17">
        <f>IF(A118="","",IFERROR(INDEX(Findings!$O$2:$O$301,MATCH(B118,Findings!$A$2:$A$301,0)),""))</f>
        <v/>
      </c>
      <c r="O118" s="17">
        <f>IF(A118="","",IF(OR('Start here'!$B$5="",N118='Start here'!$B$5),1,0))</f>
        <v/>
      </c>
      <c r="P118" s="19">
        <f>IF(A118="","",IFERROR(IF(INDEX(Findings!$C$2:$C$301,MATCH(B118,Findings!$A$2:$A$301,0))="","",INDEX(Findings!$C$2:$C$301,MATCH(B118,Findings!$A$2:$A$301,0))),""))</f>
        <v/>
      </c>
    </row>
    <row r="119">
      <c r="A119" s="14" t="n"/>
      <c r="B119" s="14" t="n"/>
      <c r="C119" s="14" t="n"/>
      <c r="D119" s="14" t="n"/>
      <c r="E119" s="16" t="n"/>
      <c r="F119" s="16" t="n"/>
      <c r="G119" s="14" t="n"/>
      <c r="H119" s="14" t="n"/>
      <c r="I119" s="16" t="n"/>
      <c r="J119" s="17">
        <f>IF(A119="","",IF(AND(P119&lt;&gt;"",P119&gt;'Start here'!$B$4),"Not yet logged",IF(AND(F119&lt;&gt;"",F119&lt;='Start here'!$B$4),IF(AND(H119&lt;&gt;"",I119&lt;&gt;"",I119&lt;='Start here'!$B$4),"Closed and verified","Closed, not verified"),IF(AND(E119&lt;&gt;"",E119&lt;'Start here'!$B$4),"Overdue","Open"))))</f>
        <v/>
      </c>
      <c r="K119" s="18">
        <f>IF(J119="Overdue",'Start here'!$B$4-E119,0)</f>
        <v/>
      </c>
      <c r="L119" s="17">
        <f>IF(A119="","",IF(B119="","Link to a finding",IF(ISNA(MATCH(B119,Findings!$A$2:$A$301,0)),"Finding ID not found",IF(C119="","Describe the corrective action",IF(D119="","Add an owner",IF(E119="","Add a due date",IF(AND(F119&lt;&gt;"",P119&lt;&gt;"",F119&lt;P119),"Completed before the finding was logged",IF(AND(I119&lt;&gt;"",F119&lt;&gt;"",I119&lt;F119),"Verified before completed",IF(AND(H119&lt;&gt;"",H119=D119),"Verifier is the owner",IF(AND(F119&lt;&gt;"",G119=""),"Add completion evidence",IF(AND(F119&lt;&gt;"",H119=""),"Add a verifier",IF(AND(F119&lt;&gt;"",I119=""),"Add a verification date","OK"))))))))))))</f>
        <v/>
      </c>
      <c r="M119" s="17">
        <f>IF(A119="","",IFERROR(INDEX(Findings!$H$2:$H$301,MATCH(B119,Findings!$A$2:$A$301,0)),""))</f>
        <v/>
      </c>
      <c r="N119" s="17">
        <f>IF(A119="","",IFERROR(INDEX(Findings!$O$2:$O$301,MATCH(B119,Findings!$A$2:$A$301,0)),""))</f>
        <v/>
      </c>
      <c r="O119" s="17">
        <f>IF(A119="","",IF(OR('Start here'!$B$5="",N119='Start here'!$B$5),1,0))</f>
        <v/>
      </c>
      <c r="P119" s="19">
        <f>IF(A119="","",IFERROR(IF(INDEX(Findings!$C$2:$C$301,MATCH(B119,Findings!$A$2:$A$301,0))="","",INDEX(Findings!$C$2:$C$301,MATCH(B119,Findings!$A$2:$A$301,0))),""))</f>
        <v/>
      </c>
    </row>
    <row r="120">
      <c r="A120" s="14" t="n"/>
      <c r="B120" s="14" t="n"/>
      <c r="C120" s="14" t="n"/>
      <c r="D120" s="14" t="n"/>
      <c r="E120" s="16" t="n"/>
      <c r="F120" s="16" t="n"/>
      <c r="G120" s="14" t="n"/>
      <c r="H120" s="14" t="n"/>
      <c r="I120" s="16" t="n"/>
      <c r="J120" s="17">
        <f>IF(A120="","",IF(AND(P120&lt;&gt;"",P120&gt;'Start here'!$B$4),"Not yet logged",IF(AND(F120&lt;&gt;"",F120&lt;='Start here'!$B$4),IF(AND(H120&lt;&gt;"",I120&lt;&gt;"",I120&lt;='Start here'!$B$4),"Closed and verified","Closed, not verified"),IF(AND(E120&lt;&gt;"",E120&lt;'Start here'!$B$4),"Overdue","Open"))))</f>
        <v/>
      </c>
      <c r="K120" s="18">
        <f>IF(J120="Overdue",'Start here'!$B$4-E120,0)</f>
        <v/>
      </c>
      <c r="L120" s="17">
        <f>IF(A120="","",IF(B120="","Link to a finding",IF(ISNA(MATCH(B120,Findings!$A$2:$A$301,0)),"Finding ID not found",IF(C120="","Describe the corrective action",IF(D120="","Add an owner",IF(E120="","Add a due date",IF(AND(F120&lt;&gt;"",P120&lt;&gt;"",F120&lt;P120),"Completed before the finding was logged",IF(AND(I120&lt;&gt;"",F120&lt;&gt;"",I120&lt;F120),"Verified before completed",IF(AND(H120&lt;&gt;"",H120=D120),"Verifier is the owner",IF(AND(F120&lt;&gt;"",G120=""),"Add completion evidence",IF(AND(F120&lt;&gt;"",H120=""),"Add a verifier",IF(AND(F120&lt;&gt;"",I120=""),"Add a verification date","OK"))))))))))))</f>
        <v/>
      </c>
      <c r="M120" s="17">
        <f>IF(A120="","",IFERROR(INDEX(Findings!$H$2:$H$301,MATCH(B120,Findings!$A$2:$A$301,0)),""))</f>
        <v/>
      </c>
      <c r="N120" s="17">
        <f>IF(A120="","",IFERROR(INDEX(Findings!$O$2:$O$301,MATCH(B120,Findings!$A$2:$A$301,0)),""))</f>
        <v/>
      </c>
      <c r="O120" s="17">
        <f>IF(A120="","",IF(OR('Start here'!$B$5="",N120='Start here'!$B$5),1,0))</f>
        <v/>
      </c>
      <c r="P120" s="19">
        <f>IF(A120="","",IFERROR(IF(INDEX(Findings!$C$2:$C$301,MATCH(B120,Findings!$A$2:$A$301,0))="","",INDEX(Findings!$C$2:$C$301,MATCH(B120,Findings!$A$2:$A$301,0))),""))</f>
        <v/>
      </c>
    </row>
    <row r="121">
      <c r="A121" s="14" t="n"/>
      <c r="B121" s="14" t="n"/>
      <c r="C121" s="14" t="n"/>
      <c r="D121" s="14" t="n"/>
      <c r="E121" s="16" t="n"/>
      <c r="F121" s="16" t="n"/>
      <c r="G121" s="14" t="n"/>
      <c r="H121" s="14" t="n"/>
      <c r="I121" s="16" t="n"/>
      <c r="J121" s="17">
        <f>IF(A121="","",IF(AND(P121&lt;&gt;"",P121&gt;'Start here'!$B$4),"Not yet logged",IF(AND(F121&lt;&gt;"",F121&lt;='Start here'!$B$4),IF(AND(H121&lt;&gt;"",I121&lt;&gt;"",I121&lt;='Start here'!$B$4),"Closed and verified","Closed, not verified"),IF(AND(E121&lt;&gt;"",E121&lt;'Start here'!$B$4),"Overdue","Open"))))</f>
        <v/>
      </c>
      <c r="K121" s="18">
        <f>IF(J121="Overdue",'Start here'!$B$4-E121,0)</f>
        <v/>
      </c>
      <c r="L121" s="17">
        <f>IF(A121="","",IF(B121="","Link to a finding",IF(ISNA(MATCH(B121,Findings!$A$2:$A$301,0)),"Finding ID not found",IF(C121="","Describe the corrective action",IF(D121="","Add an owner",IF(E121="","Add a due date",IF(AND(F121&lt;&gt;"",P121&lt;&gt;"",F121&lt;P121),"Completed before the finding was logged",IF(AND(I121&lt;&gt;"",F121&lt;&gt;"",I121&lt;F121),"Verified before completed",IF(AND(H121&lt;&gt;"",H121=D121),"Verifier is the owner",IF(AND(F121&lt;&gt;"",G121=""),"Add completion evidence",IF(AND(F121&lt;&gt;"",H121=""),"Add a verifier",IF(AND(F121&lt;&gt;"",I121=""),"Add a verification date","OK"))))))))))))</f>
        <v/>
      </c>
      <c r="M121" s="17">
        <f>IF(A121="","",IFERROR(INDEX(Findings!$H$2:$H$301,MATCH(B121,Findings!$A$2:$A$301,0)),""))</f>
        <v/>
      </c>
      <c r="N121" s="17">
        <f>IF(A121="","",IFERROR(INDEX(Findings!$O$2:$O$301,MATCH(B121,Findings!$A$2:$A$301,0)),""))</f>
        <v/>
      </c>
      <c r="O121" s="17">
        <f>IF(A121="","",IF(OR('Start here'!$B$5="",N121='Start here'!$B$5),1,0))</f>
        <v/>
      </c>
      <c r="P121" s="19">
        <f>IF(A121="","",IFERROR(IF(INDEX(Findings!$C$2:$C$301,MATCH(B121,Findings!$A$2:$A$301,0))="","",INDEX(Findings!$C$2:$C$301,MATCH(B121,Findings!$A$2:$A$301,0))),""))</f>
        <v/>
      </c>
    </row>
    <row r="122">
      <c r="A122" s="14" t="n"/>
      <c r="B122" s="14" t="n"/>
      <c r="C122" s="14" t="n"/>
      <c r="D122" s="14" t="n"/>
      <c r="E122" s="16" t="n"/>
      <c r="F122" s="16" t="n"/>
      <c r="G122" s="14" t="n"/>
      <c r="H122" s="14" t="n"/>
      <c r="I122" s="16" t="n"/>
      <c r="J122" s="17">
        <f>IF(A122="","",IF(AND(P122&lt;&gt;"",P122&gt;'Start here'!$B$4),"Not yet logged",IF(AND(F122&lt;&gt;"",F122&lt;='Start here'!$B$4),IF(AND(H122&lt;&gt;"",I122&lt;&gt;"",I122&lt;='Start here'!$B$4),"Closed and verified","Closed, not verified"),IF(AND(E122&lt;&gt;"",E122&lt;'Start here'!$B$4),"Overdue","Open"))))</f>
        <v/>
      </c>
      <c r="K122" s="18">
        <f>IF(J122="Overdue",'Start here'!$B$4-E122,0)</f>
        <v/>
      </c>
      <c r="L122" s="17">
        <f>IF(A122="","",IF(B122="","Link to a finding",IF(ISNA(MATCH(B122,Findings!$A$2:$A$301,0)),"Finding ID not found",IF(C122="","Describe the corrective action",IF(D122="","Add an owner",IF(E122="","Add a due date",IF(AND(F122&lt;&gt;"",P122&lt;&gt;"",F122&lt;P122),"Completed before the finding was logged",IF(AND(I122&lt;&gt;"",F122&lt;&gt;"",I122&lt;F122),"Verified before completed",IF(AND(H122&lt;&gt;"",H122=D122),"Verifier is the owner",IF(AND(F122&lt;&gt;"",G122=""),"Add completion evidence",IF(AND(F122&lt;&gt;"",H122=""),"Add a verifier",IF(AND(F122&lt;&gt;"",I122=""),"Add a verification date","OK"))))))))))))</f>
        <v/>
      </c>
      <c r="M122" s="17">
        <f>IF(A122="","",IFERROR(INDEX(Findings!$H$2:$H$301,MATCH(B122,Findings!$A$2:$A$301,0)),""))</f>
        <v/>
      </c>
      <c r="N122" s="17">
        <f>IF(A122="","",IFERROR(INDEX(Findings!$O$2:$O$301,MATCH(B122,Findings!$A$2:$A$301,0)),""))</f>
        <v/>
      </c>
      <c r="O122" s="17">
        <f>IF(A122="","",IF(OR('Start here'!$B$5="",N122='Start here'!$B$5),1,0))</f>
        <v/>
      </c>
      <c r="P122" s="19">
        <f>IF(A122="","",IFERROR(IF(INDEX(Findings!$C$2:$C$301,MATCH(B122,Findings!$A$2:$A$301,0))="","",INDEX(Findings!$C$2:$C$301,MATCH(B122,Findings!$A$2:$A$301,0))),""))</f>
        <v/>
      </c>
    </row>
    <row r="123">
      <c r="A123" s="14" t="n"/>
      <c r="B123" s="14" t="n"/>
      <c r="C123" s="14" t="n"/>
      <c r="D123" s="14" t="n"/>
      <c r="E123" s="16" t="n"/>
      <c r="F123" s="16" t="n"/>
      <c r="G123" s="14" t="n"/>
      <c r="H123" s="14" t="n"/>
      <c r="I123" s="16" t="n"/>
      <c r="J123" s="17">
        <f>IF(A123="","",IF(AND(P123&lt;&gt;"",P123&gt;'Start here'!$B$4),"Not yet logged",IF(AND(F123&lt;&gt;"",F123&lt;='Start here'!$B$4),IF(AND(H123&lt;&gt;"",I123&lt;&gt;"",I123&lt;='Start here'!$B$4),"Closed and verified","Closed, not verified"),IF(AND(E123&lt;&gt;"",E123&lt;'Start here'!$B$4),"Overdue","Open"))))</f>
        <v/>
      </c>
      <c r="K123" s="18">
        <f>IF(J123="Overdue",'Start here'!$B$4-E123,0)</f>
        <v/>
      </c>
      <c r="L123" s="17">
        <f>IF(A123="","",IF(B123="","Link to a finding",IF(ISNA(MATCH(B123,Findings!$A$2:$A$301,0)),"Finding ID not found",IF(C123="","Describe the corrective action",IF(D123="","Add an owner",IF(E123="","Add a due date",IF(AND(F123&lt;&gt;"",P123&lt;&gt;"",F123&lt;P123),"Completed before the finding was logged",IF(AND(I123&lt;&gt;"",F123&lt;&gt;"",I123&lt;F123),"Verified before completed",IF(AND(H123&lt;&gt;"",H123=D123),"Verifier is the owner",IF(AND(F123&lt;&gt;"",G123=""),"Add completion evidence",IF(AND(F123&lt;&gt;"",H123=""),"Add a verifier",IF(AND(F123&lt;&gt;"",I123=""),"Add a verification date","OK"))))))))))))</f>
        <v/>
      </c>
      <c r="M123" s="17">
        <f>IF(A123="","",IFERROR(INDEX(Findings!$H$2:$H$301,MATCH(B123,Findings!$A$2:$A$301,0)),""))</f>
        <v/>
      </c>
      <c r="N123" s="17">
        <f>IF(A123="","",IFERROR(INDEX(Findings!$O$2:$O$301,MATCH(B123,Findings!$A$2:$A$301,0)),""))</f>
        <v/>
      </c>
      <c r="O123" s="17">
        <f>IF(A123="","",IF(OR('Start here'!$B$5="",N123='Start here'!$B$5),1,0))</f>
        <v/>
      </c>
      <c r="P123" s="19">
        <f>IF(A123="","",IFERROR(IF(INDEX(Findings!$C$2:$C$301,MATCH(B123,Findings!$A$2:$A$301,0))="","",INDEX(Findings!$C$2:$C$301,MATCH(B123,Findings!$A$2:$A$301,0))),""))</f>
        <v/>
      </c>
    </row>
    <row r="124">
      <c r="A124" s="14" t="n"/>
      <c r="B124" s="14" t="n"/>
      <c r="C124" s="14" t="n"/>
      <c r="D124" s="14" t="n"/>
      <c r="E124" s="16" t="n"/>
      <c r="F124" s="16" t="n"/>
      <c r="G124" s="14" t="n"/>
      <c r="H124" s="14" t="n"/>
      <c r="I124" s="16" t="n"/>
      <c r="J124" s="17">
        <f>IF(A124="","",IF(AND(P124&lt;&gt;"",P124&gt;'Start here'!$B$4),"Not yet logged",IF(AND(F124&lt;&gt;"",F124&lt;='Start here'!$B$4),IF(AND(H124&lt;&gt;"",I124&lt;&gt;"",I124&lt;='Start here'!$B$4),"Closed and verified","Closed, not verified"),IF(AND(E124&lt;&gt;"",E124&lt;'Start here'!$B$4),"Overdue","Open"))))</f>
        <v/>
      </c>
      <c r="K124" s="18">
        <f>IF(J124="Overdue",'Start here'!$B$4-E124,0)</f>
        <v/>
      </c>
      <c r="L124" s="17">
        <f>IF(A124="","",IF(B124="","Link to a finding",IF(ISNA(MATCH(B124,Findings!$A$2:$A$301,0)),"Finding ID not found",IF(C124="","Describe the corrective action",IF(D124="","Add an owner",IF(E124="","Add a due date",IF(AND(F124&lt;&gt;"",P124&lt;&gt;"",F124&lt;P124),"Completed before the finding was logged",IF(AND(I124&lt;&gt;"",F124&lt;&gt;"",I124&lt;F124),"Verified before completed",IF(AND(H124&lt;&gt;"",H124=D124),"Verifier is the owner",IF(AND(F124&lt;&gt;"",G124=""),"Add completion evidence",IF(AND(F124&lt;&gt;"",H124=""),"Add a verifier",IF(AND(F124&lt;&gt;"",I124=""),"Add a verification date","OK"))))))))))))</f>
        <v/>
      </c>
      <c r="M124" s="17">
        <f>IF(A124="","",IFERROR(INDEX(Findings!$H$2:$H$301,MATCH(B124,Findings!$A$2:$A$301,0)),""))</f>
        <v/>
      </c>
      <c r="N124" s="17">
        <f>IF(A124="","",IFERROR(INDEX(Findings!$O$2:$O$301,MATCH(B124,Findings!$A$2:$A$301,0)),""))</f>
        <v/>
      </c>
      <c r="O124" s="17">
        <f>IF(A124="","",IF(OR('Start here'!$B$5="",N124='Start here'!$B$5),1,0))</f>
        <v/>
      </c>
      <c r="P124" s="19">
        <f>IF(A124="","",IFERROR(IF(INDEX(Findings!$C$2:$C$301,MATCH(B124,Findings!$A$2:$A$301,0))="","",INDEX(Findings!$C$2:$C$301,MATCH(B124,Findings!$A$2:$A$301,0))),""))</f>
        <v/>
      </c>
    </row>
    <row r="125">
      <c r="A125" s="14" t="n"/>
      <c r="B125" s="14" t="n"/>
      <c r="C125" s="14" t="n"/>
      <c r="D125" s="14" t="n"/>
      <c r="E125" s="16" t="n"/>
      <c r="F125" s="16" t="n"/>
      <c r="G125" s="14" t="n"/>
      <c r="H125" s="14" t="n"/>
      <c r="I125" s="16" t="n"/>
      <c r="J125" s="17">
        <f>IF(A125="","",IF(AND(P125&lt;&gt;"",P125&gt;'Start here'!$B$4),"Not yet logged",IF(AND(F125&lt;&gt;"",F125&lt;='Start here'!$B$4),IF(AND(H125&lt;&gt;"",I125&lt;&gt;"",I125&lt;='Start here'!$B$4),"Closed and verified","Closed, not verified"),IF(AND(E125&lt;&gt;"",E125&lt;'Start here'!$B$4),"Overdue","Open"))))</f>
        <v/>
      </c>
      <c r="K125" s="18">
        <f>IF(J125="Overdue",'Start here'!$B$4-E125,0)</f>
        <v/>
      </c>
      <c r="L125" s="17">
        <f>IF(A125="","",IF(B125="","Link to a finding",IF(ISNA(MATCH(B125,Findings!$A$2:$A$301,0)),"Finding ID not found",IF(C125="","Describe the corrective action",IF(D125="","Add an owner",IF(E125="","Add a due date",IF(AND(F125&lt;&gt;"",P125&lt;&gt;"",F125&lt;P125),"Completed before the finding was logged",IF(AND(I125&lt;&gt;"",F125&lt;&gt;"",I125&lt;F125),"Verified before completed",IF(AND(H125&lt;&gt;"",H125=D125),"Verifier is the owner",IF(AND(F125&lt;&gt;"",G125=""),"Add completion evidence",IF(AND(F125&lt;&gt;"",H125=""),"Add a verifier",IF(AND(F125&lt;&gt;"",I125=""),"Add a verification date","OK"))))))))))))</f>
        <v/>
      </c>
      <c r="M125" s="17">
        <f>IF(A125="","",IFERROR(INDEX(Findings!$H$2:$H$301,MATCH(B125,Findings!$A$2:$A$301,0)),""))</f>
        <v/>
      </c>
      <c r="N125" s="17">
        <f>IF(A125="","",IFERROR(INDEX(Findings!$O$2:$O$301,MATCH(B125,Findings!$A$2:$A$301,0)),""))</f>
        <v/>
      </c>
      <c r="O125" s="17">
        <f>IF(A125="","",IF(OR('Start here'!$B$5="",N125='Start here'!$B$5),1,0))</f>
        <v/>
      </c>
      <c r="P125" s="19">
        <f>IF(A125="","",IFERROR(IF(INDEX(Findings!$C$2:$C$301,MATCH(B125,Findings!$A$2:$A$301,0))="","",INDEX(Findings!$C$2:$C$301,MATCH(B125,Findings!$A$2:$A$301,0))),""))</f>
        <v/>
      </c>
    </row>
    <row r="126">
      <c r="A126" s="14" t="n"/>
      <c r="B126" s="14" t="n"/>
      <c r="C126" s="14" t="n"/>
      <c r="D126" s="14" t="n"/>
      <c r="E126" s="16" t="n"/>
      <c r="F126" s="16" t="n"/>
      <c r="G126" s="14" t="n"/>
      <c r="H126" s="14" t="n"/>
      <c r="I126" s="16" t="n"/>
      <c r="J126" s="17">
        <f>IF(A126="","",IF(AND(P126&lt;&gt;"",P126&gt;'Start here'!$B$4),"Not yet logged",IF(AND(F126&lt;&gt;"",F126&lt;='Start here'!$B$4),IF(AND(H126&lt;&gt;"",I126&lt;&gt;"",I126&lt;='Start here'!$B$4),"Closed and verified","Closed, not verified"),IF(AND(E126&lt;&gt;"",E126&lt;'Start here'!$B$4),"Overdue","Open"))))</f>
        <v/>
      </c>
      <c r="K126" s="18">
        <f>IF(J126="Overdue",'Start here'!$B$4-E126,0)</f>
        <v/>
      </c>
      <c r="L126" s="17">
        <f>IF(A126="","",IF(B126="","Link to a finding",IF(ISNA(MATCH(B126,Findings!$A$2:$A$301,0)),"Finding ID not found",IF(C126="","Describe the corrective action",IF(D126="","Add an owner",IF(E126="","Add a due date",IF(AND(F126&lt;&gt;"",P126&lt;&gt;"",F126&lt;P126),"Completed before the finding was logged",IF(AND(I126&lt;&gt;"",F126&lt;&gt;"",I126&lt;F126),"Verified before completed",IF(AND(H126&lt;&gt;"",H126=D126),"Verifier is the owner",IF(AND(F126&lt;&gt;"",G126=""),"Add completion evidence",IF(AND(F126&lt;&gt;"",H126=""),"Add a verifier",IF(AND(F126&lt;&gt;"",I126=""),"Add a verification date","OK"))))))))))))</f>
        <v/>
      </c>
      <c r="M126" s="17">
        <f>IF(A126="","",IFERROR(INDEX(Findings!$H$2:$H$301,MATCH(B126,Findings!$A$2:$A$301,0)),""))</f>
        <v/>
      </c>
      <c r="N126" s="17">
        <f>IF(A126="","",IFERROR(INDEX(Findings!$O$2:$O$301,MATCH(B126,Findings!$A$2:$A$301,0)),""))</f>
        <v/>
      </c>
      <c r="O126" s="17">
        <f>IF(A126="","",IF(OR('Start here'!$B$5="",N126='Start here'!$B$5),1,0))</f>
        <v/>
      </c>
      <c r="P126" s="19">
        <f>IF(A126="","",IFERROR(IF(INDEX(Findings!$C$2:$C$301,MATCH(B126,Findings!$A$2:$A$301,0))="","",INDEX(Findings!$C$2:$C$301,MATCH(B126,Findings!$A$2:$A$301,0))),""))</f>
        <v/>
      </c>
    </row>
    <row r="127">
      <c r="A127" s="14" t="n"/>
      <c r="B127" s="14" t="n"/>
      <c r="C127" s="14" t="n"/>
      <c r="D127" s="14" t="n"/>
      <c r="E127" s="16" t="n"/>
      <c r="F127" s="16" t="n"/>
      <c r="G127" s="14" t="n"/>
      <c r="H127" s="14" t="n"/>
      <c r="I127" s="16" t="n"/>
      <c r="J127" s="17">
        <f>IF(A127="","",IF(AND(P127&lt;&gt;"",P127&gt;'Start here'!$B$4),"Not yet logged",IF(AND(F127&lt;&gt;"",F127&lt;='Start here'!$B$4),IF(AND(H127&lt;&gt;"",I127&lt;&gt;"",I127&lt;='Start here'!$B$4),"Closed and verified","Closed, not verified"),IF(AND(E127&lt;&gt;"",E127&lt;'Start here'!$B$4),"Overdue","Open"))))</f>
        <v/>
      </c>
      <c r="K127" s="18">
        <f>IF(J127="Overdue",'Start here'!$B$4-E127,0)</f>
        <v/>
      </c>
      <c r="L127" s="17">
        <f>IF(A127="","",IF(B127="","Link to a finding",IF(ISNA(MATCH(B127,Findings!$A$2:$A$301,0)),"Finding ID not found",IF(C127="","Describe the corrective action",IF(D127="","Add an owner",IF(E127="","Add a due date",IF(AND(F127&lt;&gt;"",P127&lt;&gt;"",F127&lt;P127),"Completed before the finding was logged",IF(AND(I127&lt;&gt;"",F127&lt;&gt;"",I127&lt;F127),"Verified before completed",IF(AND(H127&lt;&gt;"",H127=D127),"Verifier is the owner",IF(AND(F127&lt;&gt;"",G127=""),"Add completion evidence",IF(AND(F127&lt;&gt;"",H127=""),"Add a verifier",IF(AND(F127&lt;&gt;"",I127=""),"Add a verification date","OK"))))))))))))</f>
        <v/>
      </c>
      <c r="M127" s="17">
        <f>IF(A127="","",IFERROR(INDEX(Findings!$H$2:$H$301,MATCH(B127,Findings!$A$2:$A$301,0)),""))</f>
        <v/>
      </c>
      <c r="N127" s="17">
        <f>IF(A127="","",IFERROR(INDEX(Findings!$O$2:$O$301,MATCH(B127,Findings!$A$2:$A$301,0)),""))</f>
        <v/>
      </c>
      <c r="O127" s="17">
        <f>IF(A127="","",IF(OR('Start here'!$B$5="",N127='Start here'!$B$5),1,0))</f>
        <v/>
      </c>
      <c r="P127" s="19">
        <f>IF(A127="","",IFERROR(IF(INDEX(Findings!$C$2:$C$301,MATCH(B127,Findings!$A$2:$A$301,0))="","",INDEX(Findings!$C$2:$C$301,MATCH(B127,Findings!$A$2:$A$301,0))),""))</f>
        <v/>
      </c>
    </row>
    <row r="128">
      <c r="A128" s="14" t="n"/>
      <c r="B128" s="14" t="n"/>
      <c r="C128" s="14" t="n"/>
      <c r="D128" s="14" t="n"/>
      <c r="E128" s="16" t="n"/>
      <c r="F128" s="16" t="n"/>
      <c r="G128" s="14" t="n"/>
      <c r="H128" s="14" t="n"/>
      <c r="I128" s="16" t="n"/>
      <c r="J128" s="17">
        <f>IF(A128="","",IF(AND(P128&lt;&gt;"",P128&gt;'Start here'!$B$4),"Not yet logged",IF(AND(F128&lt;&gt;"",F128&lt;='Start here'!$B$4),IF(AND(H128&lt;&gt;"",I128&lt;&gt;"",I128&lt;='Start here'!$B$4),"Closed and verified","Closed, not verified"),IF(AND(E128&lt;&gt;"",E128&lt;'Start here'!$B$4),"Overdue","Open"))))</f>
        <v/>
      </c>
      <c r="K128" s="18">
        <f>IF(J128="Overdue",'Start here'!$B$4-E128,0)</f>
        <v/>
      </c>
      <c r="L128" s="17">
        <f>IF(A128="","",IF(B128="","Link to a finding",IF(ISNA(MATCH(B128,Findings!$A$2:$A$301,0)),"Finding ID not found",IF(C128="","Describe the corrective action",IF(D128="","Add an owner",IF(E128="","Add a due date",IF(AND(F128&lt;&gt;"",P128&lt;&gt;"",F128&lt;P128),"Completed before the finding was logged",IF(AND(I128&lt;&gt;"",F128&lt;&gt;"",I128&lt;F128),"Verified before completed",IF(AND(H128&lt;&gt;"",H128=D128),"Verifier is the owner",IF(AND(F128&lt;&gt;"",G128=""),"Add completion evidence",IF(AND(F128&lt;&gt;"",H128=""),"Add a verifier",IF(AND(F128&lt;&gt;"",I128=""),"Add a verification date","OK"))))))))))))</f>
        <v/>
      </c>
      <c r="M128" s="17">
        <f>IF(A128="","",IFERROR(INDEX(Findings!$H$2:$H$301,MATCH(B128,Findings!$A$2:$A$301,0)),""))</f>
        <v/>
      </c>
      <c r="N128" s="17">
        <f>IF(A128="","",IFERROR(INDEX(Findings!$O$2:$O$301,MATCH(B128,Findings!$A$2:$A$301,0)),""))</f>
        <v/>
      </c>
      <c r="O128" s="17">
        <f>IF(A128="","",IF(OR('Start here'!$B$5="",N128='Start here'!$B$5),1,0))</f>
        <v/>
      </c>
      <c r="P128" s="19">
        <f>IF(A128="","",IFERROR(IF(INDEX(Findings!$C$2:$C$301,MATCH(B128,Findings!$A$2:$A$301,0))="","",INDEX(Findings!$C$2:$C$301,MATCH(B128,Findings!$A$2:$A$301,0))),""))</f>
        <v/>
      </c>
    </row>
    <row r="129">
      <c r="A129" s="14" t="n"/>
      <c r="B129" s="14" t="n"/>
      <c r="C129" s="14" t="n"/>
      <c r="D129" s="14" t="n"/>
      <c r="E129" s="16" t="n"/>
      <c r="F129" s="16" t="n"/>
      <c r="G129" s="14" t="n"/>
      <c r="H129" s="14" t="n"/>
      <c r="I129" s="16" t="n"/>
      <c r="J129" s="17">
        <f>IF(A129="","",IF(AND(P129&lt;&gt;"",P129&gt;'Start here'!$B$4),"Not yet logged",IF(AND(F129&lt;&gt;"",F129&lt;='Start here'!$B$4),IF(AND(H129&lt;&gt;"",I129&lt;&gt;"",I129&lt;='Start here'!$B$4),"Closed and verified","Closed, not verified"),IF(AND(E129&lt;&gt;"",E129&lt;'Start here'!$B$4),"Overdue","Open"))))</f>
        <v/>
      </c>
      <c r="K129" s="18">
        <f>IF(J129="Overdue",'Start here'!$B$4-E129,0)</f>
        <v/>
      </c>
      <c r="L129" s="17">
        <f>IF(A129="","",IF(B129="","Link to a finding",IF(ISNA(MATCH(B129,Findings!$A$2:$A$301,0)),"Finding ID not found",IF(C129="","Describe the corrective action",IF(D129="","Add an owner",IF(E129="","Add a due date",IF(AND(F129&lt;&gt;"",P129&lt;&gt;"",F129&lt;P129),"Completed before the finding was logged",IF(AND(I129&lt;&gt;"",F129&lt;&gt;"",I129&lt;F129),"Verified before completed",IF(AND(H129&lt;&gt;"",H129=D129),"Verifier is the owner",IF(AND(F129&lt;&gt;"",G129=""),"Add completion evidence",IF(AND(F129&lt;&gt;"",H129=""),"Add a verifier",IF(AND(F129&lt;&gt;"",I129=""),"Add a verification date","OK"))))))))))))</f>
        <v/>
      </c>
      <c r="M129" s="17">
        <f>IF(A129="","",IFERROR(INDEX(Findings!$H$2:$H$301,MATCH(B129,Findings!$A$2:$A$301,0)),""))</f>
        <v/>
      </c>
      <c r="N129" s="17">
        <f>IF(A129="","",IFERROR(INDEX(Findings!$O$2:$O$301,MATCH(B129,Findings!$A$2:$A$301,0)),""))</f>
        <v/>
      </c>
      <c r="O129" s="17">
        <f>IF(A129="","",IF(OR('Start here'!$B$5="",N129='Start here'!$B$5),1,0))</f>
        <v/>
      </c>
      <c r="P129" s="19">
        <f>IF(A129="","",IFERROR(IF(INDEX(Findings!$C$2:$C$301,MATCH(B129,Findings!$A$2:$A$301,0))="","",INDEX(Findings!$C$2:$C$301,MATCH(B129,Findings!$A$2:$A$301,0))),""))</f>
        <v/>
      </c>
    </row>
    <row r="130">
      <c r="A130" s="14" t="n"/>
      <c r="B130" s="14" t="n"/>
      <c r="C130" s="14" t="n"/>
      <c r="D130" s="14" t="n"/>
      <c r="E130" s="16" t="n"/>
      <c r="F130" s="16" t="n"/>
      <c r="G130" s="14" t="n"/>
      <c r="H130" s="14" t="n"/>
      <c r="I130" s="16" t="n"/>
      <c r="J130" s="17">
        <f>IF(A130="","",IF(AND(P130&lt;&gt;"",P130&gt;'Start here'!$B$4),"Not yet logged",IF(AND(F130&lt;&gt;"",F130&lt;='Start here'!$B$4),IF(AND(H130&lt;&gt;"",I130&lt;&gt;"",I130&lt;='Start here'!$B$4),"Closed and verified","Closed, not verified"),IF(AND(E130&lt;&gt;"",E130&lt;'Start here'!$B$4),"Overdue","Open"))))</f>
        <v/>
      </c>
      <c r="K130" s="18">
        <f>IF(J130="Overdue",'Start here'!$B$4-E130,0)</f>
        <v/>
      </c>
      <c r="L130" s="17">
        <f>IF(A130="","",IF(B130="","Link to a finding",IF(ISNA(MATCH(B130,Findings!$A$2:$A$301,0)),"Finding ID not found",IF(C130="","Describe the corrective action",IF(D130="","Add an owner",IF(E130="","Add a due date",IF(AND(F130&lt;&gt;"",P130&lt;&gt;"",F130&lt;P130),"Completed before the finding was logged",IF(AND(I130&lt;&gt;"",F130&lt;&gt;"",I130&lt;F130),"Verified before completed",IF(AND(H130&lt;&gt;"",H130=D130),"Verifier is the owner",IF(AND(F130&lt;&gt;"",G130=""),"Add completion evidence",IF(AND(F130&lt;&gt;"",H130=""),"Add a verifier",IF(AND(F130&lt;&gt;"",I130=""),"Add a verification date","OK"))))))))))))</f>
        <v/>
      </c>
      <c r="M130" s="17">
        <f>IF(A130="","",IFERROR(INDEX(Findings!$H$2:$H$301,MATCH(B130,Findings!$A$2:$A$301,0)),""))</f>
        <v/>
      </c>
      <c r="N130" s="17">
        <f>IF(A130="","",IFERROR(INDEX(Findings!$O$2:$O$301,MATCH(B130,Findings!$A$2:$A$301,0)),""))</f>
        <v/>
      </c>
      <c r="O130" s="17">
        <f>IF(A130="","",IF(OR('Start here'!$B$5="",N130='Start here'!$B$5),1,0))</f>
        <v/>
      </c>
      <c r="P130" s="19">
        <f>IF(A130="","",IFERROR(IF(INDEX(Findings!$C$2:$C$301,MATCH(B130,Findings!$A$2:$A$301,0))="","",INDEX(Findings!$C$2:$C$301,MATCH(B130,Findings!$A$2:$A$301,0))),""))</f>
        <v/>
      </c>
    </row>
    <row r="131">
      <c r="A131" s="14" t="n"/>
      <c r="B131" s="14" t="n"/>
      <c r="C131" s="14" t="n"/>
      <c r="D131" s="14" t="n"/>
      <c r="E131" s="16" t="n"/>
      <c r="F131" s="16" t="n"/>
      <c r="G131" s="14" t="n"/>
      <c r="H131" s="14" t="n"/>
      <c r="I131" s="16" t="n"/>
      <c r="J131" s="17">
        <f>IF(A131="","",IF(AND(P131&lt;&gt;"",P131&gt;'Start here'!$B$4),"Not yet logged",IF(AND(F131&lt;&gt;"",F131&lt;='Start here'!$B$4),IF(AND(H131&lt;&gt;"",I131&lt;&gt;"",I131&lt;='Start here'!$B$4),"Closed and verified","Closed, not verified"),IF(AND(E131&lt;&gt;"",E131&lt;'Start here'!$B$4),"Overdue","Open"))))</f>
        <v/>
      </c>
      <c r="K131" s="18">
        <f>IF(J131="Overdue",'Start here'!$B$4-E131,0)</f>
        <v/>
      </c>
      <c r="L131" s="17">
        <f>IF(A131="","",IF(B131="","Link to a finding",IF(ISNA(MATCH(B131,Findings!$A$2:$A$301,0)),"Finding ID not found",IF(C131="","Describe the corrective action",IF(D131="","Add an owner",IF(E131="","Add a due date",IF(AND(F131&lt;&gt;"",P131&lt;&gt;"",F131&lt;P131),"Completed before the finding was logged",IF(AND(I131&lt;&gt;"",F131&lt;&gt;"",I131&lt;F131),"Verified before completed",IF(AND(H131&lt;&gt;"",H131=D131),"Verifier is the owner",IF(AND(F131&lt;&gt;"",G131=""),"Add completion evidence",IF(AND(F131&lt;&gt;"",H131=""),"Add a verifier",IF(AND(F131&lt;&gt;"",I131=""),"Add a verification date","OK"))))))))))))</f>
        <v/>
      </c>
      <c r="M131" s="17">
        <f>IF(A131="","",IFERROR(INDEX(Findings!$H$2:$H$301,MATCH(B131,Findings!$A$2:$A$301,0)),""))</f>
        <v/>
      </c>
      <c r="N131" s="17">
        <f>IF(A131="","",IFERROR(INDEX(Findings!$O$2:$O$301,MATCH(B131,Findings!$A$2:$A$301,0)),""))</f>
        <v/>
      </c>
      <c r="O131" s="17">
        <f>IF(A131="","",IF(OR('Start here'!$B$5="",N131='Start here'!$B$5),1,0))</f>
        <v/>
      </c>
      <c r="P131" s="19">
        <f>IF(A131="","",IFERROR(IF(INDEX(Findings!$C$2:$C$301,MATCH(B131,Findings!$A$2:$A$301,0))="","",INDEX(Findings!$C$2:$C$301,MATCH(B131,Findings!$A$2:$A$301,0))),""))</f>
        <v/>
      </c>
    </row>
    <row r="132">
      <c r="A132" s="14" t="n"/>
      <c r="B132" s="14" t="n"/>
      <c r="C132" s="14" t="n"/>
      <c r="D132" s="14" t="n"/>
      <c r="E132" s="16" t="n"/>
      <c r="F132" s="16" t="n"/>
      <c r="G132" s="14" t="n"/>
      <c r="H132" s="14" t="n"/>
      <c r="I132" s="16" t="n"/>
      <c r="J132" s="17">
        <f>IF(A132="","",IF(AND(P132&lt;&gt;"",P132&gt;'Start here'!$B$4),"Not yet logged",IF(AND(F132&lt;&gt;"",F132&lt;='Start here'!$B$4),IF(AND(H132&lt;&gt;"",I132&lt;&gt;"",I132&lt;='Start here'!$B$4),"Closed and verified","Closed, not verified"),IF(AND(E132&lt;&gt;"",E132&lt;'Start here'!$B$4),"Overdue","Open"))))</f>
        <v/>
      </c>
      <c r="K132" s="18">
        <f>IF(J132="Overdue",'Start here'!$B$4-E132,0)</f>
        <v/>
      </c>
      <c r="L132" s="17">
        <f>IF(A132="","",IF(B132="","Link to a finding",IF(ISNA(MATCH(B132,Findings!$A$2:$A$301,0)),"Finding ID not found",IF(C132="","Describe the corrective action",IF(D132="","Add an owner",IF(E132="","Add a due date",IF(AND(F132&lt;&gt;"",P132&lt;&gt;"",F132&lt;P132),"Completed before the finding was logged",IF(AND(I132&lt;&gt;"",F132&lt;&gt;"",I132&lt;F132),"Verified before completed",IF(AND(H132&lt;&gt;"",H132=D132),"Verifier is the owner",IF(AND(F132&lt;&gt;"",G132=""),"Add completion evidence",IF(AND(F132&lt;&gt;"",H132=""),"Add a verifier",IF(AND(F132&lt;&gt;"",I132=""),"Add a verification date","OK"))))))))))))</f>
        <v/>
      </c>
      <c r="M132" s="17">
        <f>IF(A132="","",IFERROR(INDEX(Findings!$H$2:$H$301,MATCH(B132,Findings!$A$2:$A$301,0)),""))</f>
        <v/>
      </c>
      <c r="N132" s="17">
        <f>IF(A132="","",IFERROR(INDEX(Findings!$O$2:$O$301,MATCH(B132,Findings!$A$2:$A$301,0)),""))</f>
        <v/>
      </c>
      <c r="O132" s="17">
        <f>IF(A132="","",IF(OR('Start here'!$B$5="",N132='Start here'!$B$5),1,0))</f>
        <v/>
      </c>
      <c r="P132" s="19">
        <f>IF(A132="","",IFERROR(IF(INDEX(Findings!$C$2:$C$301,MATCH(B132,Findings!$A$2:$A$301,0))="","",INDEX(Findings!$C$2:$C$301,MATCH(B132,Findings!$A$2:$A$301,0))),""))</f>
        <v/>
      </c>
    </row>
    <row r="133">
      <c r="A133" s="14" t="n"/>
      <c r="B133" s="14" t="n"/>
      <c r="C133" s="14" t="n"/>
      <c r="D133" s="14" t="n"/>
      <c r="E133" s="16" t="n"/>
      <c r="F133" s="16" t="n"/>
      <c r="G133" s="14" t="n"/>
      <c r="H133" s="14" t="n"/>
      <c r="I133" s="16" t="n"/>
      <c r="J133" s="17">
        <f>IF(A133="","",IF(AND(P133&lt;&gt;"",P133&gt;'Start here'!$B$4),"Not yet logged",IF(AND(F133&lt;&gt;"",F133&lt;='Start here'!$B$4),IF(AND(H133&lt;&gt;"",I133&lt;&gt;"",I133&lt;='Start here'!$B$4),"Closed and verified","Closed, not verified"),IF(AND(E133&lt;&gt;"",E133&lt;'Start here'!$B$4),"Overdue","Open"))))</f>
        <v/>
      </c>
      <c r="K133" s="18">
        <f>IF(J133="Overdue",'Start here'!$B$4-E133,0)</f>
        <v/>
      </c>
      <c r="L133" s="17">
        <f>IF(A133="","",IF(B133="","Link to a finding",IF(ISNA(MATCH(B133,Findings!$A$2:$A$301,0)),"Finding ID not found",IF(C133="","Describe the corrective action",IF(D133="","Add an owner",IF(E133="","Add a due date",IF(AND(F133&lt;&gt;"",P133&lt;&gt;"",F133&lt;P133),"Completed before the finding was logged",IF(AND(I133&lt;&gt;"",F133&lt;&gt;"",I133&lt;F133),"Verified before completed",IF(AND(H133&lt;&gt;"",H133=D133),"Verifier is the owner",IF(AND(F133&lt;&gt;"",G133=""),"Add completion evidence",IF(AND(F133&lt;&gt;"",H133=""),"Add a verifier",IF(AND(F133&lt;&gt;"",I133=""),"Add a verification date","OK"))))))))))))</f>
        <v/>
      </c>
      <c r="M133" s="17">
        <f>IF(A133="","",IFERROR(INDEX(Findings!$H$2:$H$301,MATCH(B133,Findings!$A$2:$A$301,0)),""))</f>
        <v/>
      </c>
      <c r="N133" s="17">
        <f>IF(A133="","",IFERROR(INDEX(Findings!$O$2:$O$301,MATCH(B133,Findings!$A$2:$A$301,0)),""))</f>
        <v/>
      </c>
      <c r="O133" s="17">
        <f>IF(A133="","",IF(OR('Start here'!$B$5="",N133='Start here'!$B$5),1,0))</f>
        <v/>
      </c>
      <c r="P133" s="19">
        <f>IF(A133="","",IFERROR(IF(INDEX(Findings!$C$2:$C$301,MATCH(B133,Findings!$A$2:$A$301,0))="","",INDEX(Findings!$C$2:$C$301,MATCH(B133,Findings!$A$2:$A$301,0))),""))</f>
        <v/>
      </c>
    </row>
    <row r="134">
      <c r="A134" s="14" t="n"/>
      <c r="B134" s="14" t="n"/>
      <c r="C134" s="14" t="n"/>
      <c r="D134" s="14" t="n"/>
      <c r="E134" s="16" t="n"/>
      <c r="F134" s="16" t="n"/>
      <c r="G134" s="14" t="n"/>
      <c r="H134" s="14" t="n"/>
      <c r="I134" s="16" t="n"/>
      <c r="J134" s="17">
        <f>IF(A134="","",IF(AND(P134&lt;&gt;"",P134&gt;'Start here'!$B$4),"Not yet logged",IF(AND(F134&lt;&gt;"",F134&lt;='Start here'!$B$4),IF(AND(H134&lt;&gt;"",I134&lt;&gt;"",I134&lt;='Start here'!$B$4),"Closed and verified","Closed, not verified"),IF(AND(E134&lt;&gt;"",E134&lt;'Start here'!$B$4),"Overdue","Open"))))</f>
        <v/>
      </c>
      <c r="K134" s="18">
        <f>IF(J134="Overdue",'Start here'!$B$4-E134,0)</f>
        <v/>
      </c>
      <c r="L134" s="17">
        <f>IF(A134="","",IF(B134="","Link to a finding",IF(ISNA(MATCH(B134,Findings!$A$2:$A$301,0)),"Finding ID not found",IF(C134="","Describe the corrective action",IF(D134="","Add an owner",IF(E134="","Add a due date",IF(AND(F134&lt;&gt;"",P134&lt;&gt;"",F134&lt;P134),"Completed before the finding was logged",IF(AND(I134&lt;&gt;"",F134&lt;&gt;"",I134&lt;F134),"Verified before completed",IF(AND(H134&lt;&gt;"",H134=D134),"Verifier is the owner",IF(AND(F134&lt;&gt;"",G134=""),"Add completion evidence",IF(AND(F134&lt;&gt;"",H134=""),"Add a verifier",IF(AND(F134&lt;&gt;"",I134=""),"Add a verification date","OK"))))))))))))</f>
        <v/>
      </c>
      <c r="M134" s="17">
        <f>IF(A134="","",IFERROR(INDEX(Findings!$H$2:$H$301,MATCH(B134,Findings!$A$2:$A$301,0)),""))</f>
        <v/>
      </c>
      <c r="N134" s="17">
        <f>IF(A134="","",IFERROR(INDEX(Findings!$O$2:$O$301,MATCH(B134,Findings!$A$2:$A$301,0)),""))</f>
        <v/>
      </c>
      <c r="O134" s="17">
        <f>IF(A134="","",IF(OR('Start here'!$B$5="",N134='Start here'!$B$5),1,0))</f>
        <v/>
      </c>
      <c r="P134" s="19">
        <f>IF(A134="","",IFERROR(IF(INDEX(Findings!$C$2:$C$301,MATCH(B134,Findings!$A$2:$A$301,0))="","",INDEX(Findings!$C$2:$C$301,MATCH(B134,Findings!$A$2:$A$301,0))),""))</f>
        <v/>
      </c>
    </row>
    <row r="135">
      <c r="A135" s="14" t="n"/>
      <c r="B135" s="14" t="n"/>
      <c r="C135" s="14" t="n"/>
      <c r="D135" s="14" t="n"/>
      <c r="E135" s="16" t="n"/>
      <c r="F135" s="16" t="n"/>
      <c r="G135" s="14" t="n"/>
      <c r="H135" s="14" t="n"/>
      <c r="I135" s="16" t="n"/>
      <c r="J135" s="17">
        <f>IF(A135="","",IF(AND(P135&lt;&gt;"",P135&gt;'Start here'!$B$4),"Not yet logged",IF(AND(F135&lt;&gt;"",F135&lt;='Start here'!$B$4),IF(AND(H135&lt;&gt;"",I135&lt;&gt;"",I135&lt;='Start here'!$B$4),"Closed and verified","Closed, not verified"),IF(AND(E135&lt;&gt;"",E135&lt;'Start here'!$B$4),"Overdue","Open"))))</f>
        <v/>
      </c>
      <c r="K135" s="18">
        <f>IF(J135="Overdue",'Start here'!$B$4-E135,0)</f>
        <v/>
      </c>
      <c r="L135" s="17">
        <f>IF(A135="","",IF(B135="","Link to a finding",IF(ISNA(MATCH(B135,Findings!$A$2:$A$301,0)),"Finding ID not found",IF(C135="","Describe the corrective action",IF(D135="","Add an owner",IF(E135="","Add a due date",IF(AND(F135&lt;&gt;"",P135&lt;&gt;"",F135&lt;P135),"Completed before the finding was logged",IF(AND(I135&lt;&gt;"",F135&lt;&gt;"",I135&lt;F135),"Verified before completed",IF(AND(H135&lt;&gt;"",H135=D135),"Verifier is the owner",IF(AND(F135&lt;&gt;"",G135=""),"Add completion evidence",IF(AND(F135&lt;&gt;"",H135=""),"Add a verifier",IF(AND(F135&lt;&gt;"",I135=""),"Add a verification date","OK"))))))))))))</f>
        <v/>
      </c>
      <c r="M135" s="17">
        <f>IF(A135="","",IFERROR(INDEX(Findings!$H$2:$H$301,MATCH(B135,Findings!$A$2:$A$301,0)),""))</f>
        <v/>
      </c>
      <c r="N135" s="17">
        <f>IF(A135="","",IFERROR(INDEX(Findings!$O$2:$O$301,MATCH(B135,Findings!$A$2:$A$301,0)),""))</f>
        <v/>
      </c>
      <c r="O135" s="17">
        <f>IF(A135="","",IF(OR('Start here'!$B$5="",N135='Start here'!$B$5),1,0))</f>
        <v/>
      </c>
      <c r="P135" s="19">
        <f>IF(A135="","",IFERROR(IF(INDEX(Findings!$C$2:$C$301,MATCH(B135,Findings!$A$2:$A$301,0))="","",INDEX(Findings!$C$2:$C$301,MATCH(B135,Findings!$A$2:$A$301,0))),""))</f>
        <v/>
      </c>
    </row>
    <row r="136">
      <c r="A136" s="14" t="n"/>
      <c r="B136" s="14" t="n"/>
      <c r="C136" s="14" t="n"/>
      <c r="D136" s="14" t="n"/>
      <c r="E136" s="16" t="n"/>
      <c r="F136" s="16" t="n"/>
      <c r="G136" s="14" t="n"/>
      <c r="H136" s="14" t="n"/>
      <c r="I136" s="16" t="n"/>
      <c r="J136" s="17">
        <f>IF(A136="","",IF(AND(P136&lt;&gt;"",P136&gt;'Start here'!$B$4),"Not yet logged",IF(AND(F136&lt;&gt;"",F136&lt;='Start here'!$B$4),IF(AND(H136&lt;&gt;"",I136&lt;&gt;"",I136&lt;='Start here'!$B$4),"Closed and verified","Closed, not verified"),IF(AND(E136&lt;&gt;"",E136&lt;'Start here'!$B$4),"Overdue","Open"))))</f>
        <v/>
      </c>
      <c r="K136" s="18">
        <f>IF(J136="Overdue",'Start here'!$B$4-E136,0)</f>
        <v/>
      </c>
      <c r="L136" s="17">
        <f>IF(A136="","",IF(B136="","Link to a finding",IF(ISNA(MATCH(B136,Findings!$A$2:$A$301,0)),"Finding ID not found",IF(C136="","Describe the corrective action",IF(D136="","Add an owner",IF(E136="","Add a due date",IF(AND(F136&lt;&gt;"",P136&lt;&gt;"",F136&lt;P136),"Completed before the finding was logged",IF(AND(I136&lt;&gt;"",F136&lt;&gt;"",I136&lt;F136),"Verified before completed",IF(AND(H136&lt;&gt;"",H136=D136),"Verifier is the owner",IF(AND(F136&lt;&gt;"",G136=""),"Add completion evidence",IF(AND(F136&lt;&gt;"",H136=""),"Add a verifier",IF(AND(F136&lt;&gt;"",I136=""),"Add a verification date","OK"))))))))))))</f>
        <v/>
      </c>
      <c r="M136" s="17">
        <f>IF(A136="","",IFERROR(INDEX(Findings!$H$2:$H$301,MATCH(B136,Findings!$A$2:$A$301,0)),""))</f>
        <v/>
      </c>
      <c r="N136" s="17">
        <f>IF(A136="","",IFERROR(INDEX(Findings!$O$2:$O$301,MATCH(B136,Findings!$A$2:$A$301,0)),""))</f>
        <v/>
      </c>
      <c r="O136" s="17">
        <f>IF(A136="","",IF(OR('Start here'!$B$5="",N136='Start here'!$B$5),1,0))</f>
        <v/>
      </c>
      <c r="P136" s="19">
        <f>IF(A136="","",IFERROR(IF(INDEX(Findings!$C$2:$C$301,MATCH(B136,Findings!$A$2:$A$301,0))="","",INDEX(Findings!$C$2:$C$301,MATCH(B136,Findings!$A$2:$A$301,0))),""))</f>
        <v/>
      </c>
    </row>
    <row r="137">
      <c r="A137" s="14" t="n"/>
      <c r="B137" s="14" t="n"/>
      <c r="C137" s="14" t="n"/>
      <c r="D137" s="14" t="n"/>
      <c r="E137" s="16" t="n"/>
      <c r="F137" s="16" t="n"/>
      <c r="G137" s="14" t="n"/>
      <c r="H137" s="14" t="n"/>
      <c r="I137" s="16" t="n"/>
      <c r="J137" s="17">
        <f>IF(A137="","",IF(AND(P137&lt;&gt;"",P137&gt;'Start here'!$B$4),"Not yet logged",IF(AND(F137&lt;&gt;"",F137&lt;='Start here'!$B$4),IF(AND(H137&lt;&gt;"",I137&lt;&gt;"",I137&lt;='Start here'!$B$4),"Closed and verified","Closed, not verified"),IF(AND(E137&lt;&gt;"",E137&lt;'Start here'!$B$4),"Overdue","Open"))))</f>
        <v/>
      </c>
      <c r="K137" s="18">
        <f>IF(J137="Overdue",'Start here'!$B$4-E137,0)</f>
        <v/>
      </c>
      <c r="L137" s="17">
        <f>IF(A137="","",IF(B137="","Link to a finding",IF(ISNA(MATCH(B137,Findings!$A$2:$A$301,0)),"Finding ID not found",IF(C137="","Describe the corrective action",IF(D137="","Add an owner",IF(E137="","Add a due date",IF(AND(F137&lt;&gt;"",P137&lt;&gt;"",F137&lt;P137),"Completed before the finding was logged",IF(AND(I137&lt;&gt;"",F137&lt;&gt;"",I137&lt;F137),"Verified before completed",IF(AND(H137&lt;&gt;"",H137=D137),"Verifier is the owner",IF(AND(F137&lt;&gt;"",G137=""),"Add completion evidence",IF(AND(F137&lt;&gt;"",H137=""),"Add a verifier",IF(AND(F137&lt;&gt;"",I137=""),"Add a verification date","OK"))))))))))))</f>
        <v/>
      </c>
      <c r="M137" s="17">
        <f>IF(A137="","",IFERROR(INDEX(Findings!$H$2:$H$301,MATCH(B137,Findings!$A$2:$A$301,0)),""))</f>
        <v/>
      </c>
      <c r="N137" s="17">
        <f>IF(A137="","",IFERROR(INDEX(Findings!$O$2:$O$301,MATCH(B137,Findings!$A$2:$A$301,0)),""))</f>
        <v/>
      </c>
      <c r="O137" s="17">
        <f>IF(A137="","",IF(OR('Start here'!$B$5="",N137='Start here'!$B$5),1,0))</f>
        <v/>
      </c>
      <c r="P137" s="19">
        <f>IF(A137="","",IFERROR(IF(INDEX(Findings!$C$2:$C$301,MATCH(B137,Findings!$A$2:$A$301,0))="","",INDEX(Findings!$C$2:$C$301,MATCH(B137,Findings!$A$2:$A$301,0))),""))</f>
        <v/>
      </c>
    </row>
    <row r="138">
      <c r="A138" s="14" t="n"/>
      <c r="B138" s="14" t="n"/>
      <c r="C138" s="14" t="n"/>
      <c r="D138" s="14" t="n"/>
      <c r="E138" s="16" t="n"/>
      <c r="F138" s="16" t="n"/>
      <c r="G138" s="14" t="n"/>
      <c r="H138" s="14" t="n"/>
      <c r="I138" s="16" t="n"/>
      <c r="J138" s="17">
        <f>IF(A138="","",IF(AND(P138&lt;&gt;"",P138&gt;'Start here'!$B$4),"Not yet logged",IF(AND(F138&lt;&gt;"",F138&lt;='Start here'!$B$4),IF(AND(H138&lt;&gt;"",I138&lt;&gt;"",I138&lt;='Start here'!$B$4),"Closed and verified","Closed, not verified"),IF(AND(E138&lt;&gt;"",E138&lt;'Start here'!$B$4),"Overdue","Open"))))</f>
        <v/>
      </c>
      <c r="K138" s="18">
        <f>IF(J138="Overdue",'Start here'!$B$4-E138,0)</f>
        <v/>
      </c>
      <c r="L138" s="17">
        <f>IF(A138="","",IF(B138="","Link to a finding",IF(ISNA(MATCH(B138,Findings!$A$2:$A$301,0)),"Finding ID not found",IF(C138="","Describe the corrective action",IF(D138="","Add an owner",IF(E138="","Add a due date",IF(AND(F138&lt;&gt;"",P138&lt;&gt;"",F138&lt;P138),"Completed before the finding was logged",IF(AND(I138&lt;&gt;"",F138&lt;&gt;"",I138&lt;F138),"Verified before completed",IF(AND(H138&lt;&gt;"",H138=D138),"Verifier is the owner",IF(AND(F138&lt;&gt;"",G138=""),"Add completion evidence",IF(AND(F138&lt;&gt;"",H138=""),"Add a verifier",IF(AND(F138&lt;&gt;"",I138=""),"Add a verification date","OK"))))))))))))</f>
        <v/>
      </c>
      <c r="M138" s="17">
        <f>IF(A138="","",IFERROR(INDEX(Findings!$H$2:$H$301,MATCH(B138,Findings!$A$2:$A$301,0)),""))</f>
        <v/>
      </c>
      <c r="N138" s="17">
        <f>IF(A138="","",IFERROR(INDEX(Findings!$O$2:$O$301,MATCH(B138,Findings!$A$2:$A$301,0)),""))</f>
        <v/>
      </c>
      <c r="O138" s="17">
        <f>IF(A138="","",IF(OR('Start here'!$B$5="",N138='Start here'!$B$5),1,0))</f>
        <v/>
      </c>
      <c r="P138" s="19">
        <f>IF(A138="","",IFERROR(IF(INDEX(Findings!$C$2:$C$301,MATCH(B138,Findings!$A$2:$A$301,0))="","",INDEX(Findings!$C$2:$C$301,MATCH(B138,Findings!$A$2:$A$301,0))),""))</f>
        <v/>
      </c>
    </row>
    <row r="139">
      <c r="A139" s="14" t="n"/>
      <c r="B139" s="14" t="n"/>
      <c r="C139" s="14" t="n"/>
      <c r="D139" s="14" t="n"/>
      <c r="E139" s="16" t="n"/>
      <c r="F139" s="16" t="n"/>
      <c r="G139" s="14" t="n"/>
      <c r="H139" s="14" t="n"/>
      <c r="I139" s="16" t="n"/>
      <c r="J139" s="17">
        <f>IF(A139="","",IF(AND(P139&lt;&gt;"",P139&gt;'Start here'!$B$4),"Not yet logged",IF(AND(F139&lt;&gt;"",F139&lt;='Start here'!$B$4),IF(AND(H139&lt;&gt;"",I139&lt;&gt;"",I139&lt;='Start here'!$B$4),"Closed and verified","Closed, not verified"),IF(AND(E139&lt;&gt;"",E139&lt;'Start here'!$B$4),"Overdue","Open"))))</f>
        <v/>
      </c>
      <c r="K139" s="18">
        <f>IF(J139="Overdue",'Start here'!$B$4-E139,0)</f>
        <v/>
      </c>
      <c r="L139" s="17">
        <f>IF(A139="","",IF(B139="","Link to a finding",IF(ISNA(MATCH(B139,Findings!$A$2:$A$301,0)),"Finding ID not found",IF(C139="","Describe the corrective action",IF(D139="","Add an owner",IF(E139="","Add a due date",IF(AND(F139&lt;&gt;"",P139&lt;&gt;"",F139&lt;P139),"Completed before the finding was logged",IF(AND(I139&lt;&gt;"",F139&lt;&gt;"",I139&lt;F139),"Verified before completed",IF(AND(H139&lt;&gt;"",H139=D139),"Verifier is the owner",IF(AND(F139&lt;&gt;"",G139=""),"Add completion evidence",IF(AND(F139&lt;&gt;"",H139=""),"Add a verifier",IF(AND(F139&lt;&gt;"",I139=""),"Add a verification date","OK"))))))))))))</f>
        <v/>
      </c>
      <c r="M139" s="17">
        <f>IF(A139="","",IFERROR(INDEX(Findings!$H$2:$H$301,MATCH(B139,Findings!$A$2:$A$301,0)),""))</f>
        <v/>
      </c>
      <c r="N139" s="17">
        <f>IF(A139="","",IFERROR(INDEX(Findings!$O$2:$O$301,MATCH(B139,Findings!$A$2:$A$301,0)),""))</f>
        <v/>
      </c>
      <c r="O139" s="17">
        <f>IF(A139="","",IF(OR('Start here'!$B$5="",N139='Start here'!$B$5),1,0))</f>
        <v/>
      </c>
      <c r="P139" s="19">
        <f>IF(A139="","",IFERROR(IF(INDEX(Findings!$C$2:$C$301,MATCH(B139,Findings!$A$2:$A$301,0))="","",INDEX(Findings!$C$2:$C$301,MATCH(B139,Findings!$A$2:$A$301,0))),""))</f>
        <v/>
      </c>
    </row>
    <row r="140">
      <c r="A140" s="14" t="n"/>
      <c r="B140" s="14" t="n"/>
      <c r="C140" s="14" t="n"/>
      <c r="D140" s="14" t="n"/>
      <c r="E140" s="16" t="n"/>
      <c r="F140" s="16" t="n"/>
      <c r="G140" s="14" t="n"/>
      <c r="H140" s="14" t="n"/>
      <c r="I140" s="16" t="n"/>
      <c r="J140" s="17">
        <f>IF(A140="","",IF(AND(P140&lt;&gt;"",P140&gt;'Start here'!$B$4),"Not yet logged",IF(AND(F140&lt;&gt;"",F140&lt;='Start here'!$B$4),IF(AND(H140&lt;&gt;"",I140&lt;&gt;"",I140&lt;='Start here'!$B$4),"Closed and verified","Closed, not verified"),IF(AND(E140&lt;&gt;"",E140&lt;'Start here'!$B$4),"Overdue","Open"))))</f>
        <v/>
      </c>
      <c r="K140" s="18">
        <f>IF(J140="Overdue",'Start here'!$B$4-E140,0)</f>
        <v/>
      </c>
      <c r="L140" s="17">
        <f>IF(A140="","",IF(B140="","Link to a finding",IF(ISNA(MATCH(B140,Findings!$A$2:$A$301,0)),"Finding ID not found",IF(C140="","Describe the corrective action",IF(D140="","Add an owner",IF(E140="","Add a due date",IF(AND(F140&lt;&gt;"",P140&lt;&gt;"",F140&lt;P140),"Completed before the finding was logged",IF(AND(I140&lt;&gt;"",F140&lt;&gt;"",I140&lt;F140),"Verified before completed",IF(AND(H140&lt;&gt;"",H140=D140),"Verifier is the owner",IF(AND(F140&lt;&gt;"",G140=""),"Add completion evidence",IF(AND(F140&lt;&gt;"",H140=""),"Add a verifier",IF(AND(F140&lt;&gt;"",I140=""),"Add a verification date","OK"))))))))))))</f>
        <v/>
      </c>
      <c r="M140" s="17">
        <f>IF(A140="","",IFERROR(INDEX(Findings!$H$2:$H$301,MATCH(B140,Findings!$A$2:$A$301,0)),""))</f>
        <v/>
      </c>
      <c r="N140" s="17">
        <f>IF(A140="","",IFERROR(INDEX(Findings!$O$2:$O$301,MATCH(B140,Findings!$A$2:$A$301,0)),""))</f>
        <v/>
      </c>
      <c r="O140" s="17">
        <f>IF(A140="","",IF(OR('Start here'!$B$5="",N140='Start here'!$B$5),1,0))</f>
        <v/>
      </c>
      <c r="P140" s="19">
        <f>IF(A140="","",IFERROR(IF(INDEX(Findings!$C$2:$C$301,MATCH(B140,Findings!$A$2:$A$301,0))="","",INDEX(Findings!$C$2:$C$301,MATCH(B140,Findings!$A$2:$A$301,0))),""))</f>
        <v/>
      </c>
    </row>
    <row r="141">
      <c r="A141" s="14" t="n"/>
      <c r="B141" s="14" t="n"/>
      <c r="C141" s="14" t="n"/>
      <c r="D141" s="14" t="n"/>
      <c r="E141" s="16" t="n"/>
      <c r="F141" s="16" t="n"/>
      <c r="G141" s="14" t="n"/>
      <c r="H141" s="14" t="n"/>
      <c r="I141" s="16" t="n"/>
      <c r="J141" s="17">
        <f>IF(A141="","",IF(AND(P141&lt;&gt;"",P141&gt;'Start here'!$B$4),"Not yet logged",IF(AND(F141&lt;&gt;"",F141&lt;='Start here'!$B$4),IF(AND(H141&lt;&gt;"",I141&lt;&gt;"",I141&lt;='Start here'!$B$4),"Closed and verified","Closed, not verified"),IF(AND(E141&lt;&gt;"",E141&lt;'Start here'!$B$4),"Overdue","Open"))))</f>
        <v/>
      </c>
      <c r="K141" s="18">
        <f>IF(J141="Overdue",'Start here'!$B$4-E141,0)</f>
        <v/>
      </c>
      <c r="L141" s="17">
        <f>IF(A141="","",IF(B141="","Link to a finding",IF(ISNA(MATCH(B141,Findings!$A$2:$A$301,0)),"Finding ID not found",IF(C141="","Describe the corrective action",IF(D141="","Add an owner",IF(E141="","Add a due date",IF(AND(F141&lt;&gt;"",P141&lt;&gt;"",F141&lt;P141),"Completed before the finding was logged",IF(AND(I141&lt;&gt;"",F141&lt;&gt;"",I141&lt;F141),"Verified before completed",IF(AND(H141&lt;&gt;"",H141=D141),"Verifier is the owner",IF(AND(F141&lt;&gt;"",G141=""),"Add completion evidence",IF(AND(F141&lt;&gt;"",H141=""),"Add a verifier",IF(AND(F141&lt;&gt;"",I141=""),"Add a verification date","OK"))))))))))))</f>
        <v/>
      </c>
      <c r="M141" s="17">
        <f>IF(A141="","",IFERROR(INDEX(Findings!$H$2:$H$301,MATCH(B141,Findings!$A$2:$A$301,0)),""))</f>
        <v/>
      </c>
      <c r="N141" s="17">
        <f>IF(A141="","",IFERROR(INDEX(Findings!$O$2:$O$301,MATCH(B141,Findings!$A$2:$A$301,0)),""))</f>
        <v/>
      </c>
      <c r="O141" s="17">
        <f>IF(A141="","",IF(OR('Start here'!$B$5="",N141='Start here'!$B$5),1,0))</f>
        <v/>
      </c>
      <c r="P141" s="19">
        <f>IF(A141="","",IFERROR(IF(INDEX(Findings!$C$2:$C$301,MATCH(B141,Findings!$A$2:$A$301,0))="","",INDEX(Findings!$C$2:$C$301,MATCH(B141,Findings!$A$2:$A$301,0))),""))</f>
        <v/>
      </c>
    </row>
    <row r="142">
      <c r="A142" s="14" t="n"/>
      <c r="B142" s="14" t="n"/>
      <c r="C142" s="14" t="n"/>
      <c r="D142" s="14" t="n"/>
      <c r="E142" s="16" t="n"/>
      <c r="F142" s="16" t="n"/>
      <c r="G142" s="14" t="n"/>
      <c r="H142" s="14" t="n"/>
      <c r="I142" s="16" t="n"/>
      <c r="J142" s="17">
        <f>IF(A142="","",IF(AND(P142&lt;&gt;"",P142&gt;'Start here'!$B$4),"Not yet logged",IF(AND(F142&lt;&gt;"",F142&lt;='Start here'!$B$4),IF(AND(H142&lt;&gt;"",I142&lt;&gt;"",I142&lt;='Start here'!$B$4),"Closed and verified","Closed, not verified"),IF(AND(E142&lt;&gt;"",E142&lt;'Start here'!$B$4),"Overdue","Open"))))</f>
        <v/>
      </c>
      <c r="K142" s="18">
        <f>IF(J142="Overdue",'Start here'!$B$4-E142,0)</f>
        <v/>
      </c>
      <c r="L142" s="17">
        <f>IF(A142="","",IF(B142="","Link to a finding",IF(ISNA(MATCH(B142,Findings!$A$2:$A$301,0)),"Finding ID not found",IF(C142="","Describe the corrective action",IF(D142="","Add an owner",IF(E142="","Add a due date",IF(AND(F142&lt;&gt;"",P142&lt;&gt;"",F142&lt;P142),"Completed before the finding was logged",IF(AND(I142&lt;&gt;"",F142&lt;&gt;"",I142&lt;F142),"Verified before completed",IF(AND(H142&lt;&gt;"",H142=D142),"Verifier is the owner",IF(AND(F142&lt;&gt;"",G142=""),"Add completion evidence",IF(AND(F142&lt;&gt;"",H142=""),"Add a verifier",IF(AND(F142&lt;&gt;"",I142=""),"Add a verification date","OK"))))))))))))</f>
        <v/>
      </c>
      <c r="M142" s="17">
        <f>IF(A142="","",IFERROR(INDEX(Findings!$H$2:$H$301,MATCH(B142,Findings!$A$2:$A$301,0)),""))</f>
        <v/>
      </c>
      <c r="N142" s="17">
        <f>IF(A142="","",IFERROR(INDEX(Findings!$O$2:$O$301,MATCH(B142,Findings!$A$2:$A$301,0)),""))</f>
        <v/>
      </c>
      <c r="O142" s="17">
        <f>IF(A142="","",IF(OR('Start here'!$B$5="",N142='Start here'!$B$5),1,0))</f>
        <v/>
      </c>
      <c r="P142" s="19">
        <f>IF(A142="","",IFERROR(IF(INDEX(Findings!$C$2:$C$301,MATCH(B142,Findings!$A$2:$A$301,0))="","",INDEX(Findings!$C$2:$C$301,MATCH(B142,Findings!$A$2:$A$301,0))),""))</f>
        <v/>
      </c>
    </row>
    <row r="143">
      <c r="A143" s="14" t="n"/>
      <c r="B143" s="14" t="n"/>
      <c r="C143" s="14" t="n"/>
      <c r="D143" s="14" t="n"/>
      <c r="E143" s="16" t="n"/>
      <c r="F143" s="16" t="n"/>
      <c r="G143" s="14" t="n"/>
      <c r="H143" s="14" t="n"/>
      <c r="I143" s="16" t="n"/>
      <c r="J143" s="17">
        <f>IF(A143="","",IF(AND(P143&lt;&gt;"",P143&gt;'Start here'!$B$4),"Not yet logged",IF(AND(F143&lt;&gt;"",F143&lt;='Start here'!$B$4),IF(AND(H143&lt;&gt;"",I143&lt;&gt;"",I143&lt;='Start here'!$B$4),"Closed and verified","Closed, not verified"),IF(AND(E143&lt;&gt;"",E143&lt;'Start here'!$B$4),"Overdue","Open"))))</f>
        <v/>
      </c>
      <c r="K143" s="18">
        <f>IF(J143="Overdue",'Start here'!$B$4-E143,0)</f>
        <v/>
      </c>
      <c r="L143" s="17">
        <f>IF(A143="","",IF(B143="","Link to a finding",IF(ISNA(MATCH(B143,Findings!$A$2:$A$301,0)),"Finding ID not found",IF(C143="","Describe the corrective action",IF(D143="","Add an owner",IF(E143="","Add a due date",IF(AND(F143&lt;&gt;"",P143&lt;&gt;"",F143&lt;P143),"Completed before the finding was logged",IF(AND(I143&lt;&gt;"",F143&lt;&gt;"",I143&lt;F143),"Verified before completed",IF(AND(H143&lt;&gt;"",H143=D143),"Verifier is the owner",IF(AND(F143&lt;&gt;"",G143=""),"Add completion evidence",IF(AND(F143&lt;&gt;"",H143=""),"Add a verifier",IF(AND(F143&lt;&gt;"",I143=""),"Add a verification date","OK"))))))))))))</f>
        <v/>
      </c>
      <c r="M143" s="17">
        <f>IF(A143="","",IFERROR(INDEX(Findings!$H$2:$H$301,MATCH(B143,Findings!$A$2:$A$301,0)),""))</f>
        <v/>
      </c>
      <c r="N143" s="17">
        <f>IF(A143="","",IFERROR(INDEX(Findings!$O$2:$O$301,MATCH(B143,Findings!$A$2:$A$301,0)),""))</f>
        <v/>
      </c>
      <c r="O143" s="17">
        <f>IF(A143="","",IF(OR('Start here'!$B$5="",N143='Start here'!$B$5),1,0))</f>
        <v/>
      </c>
      <c r="P143" s="19">
        <f>IF(A143="","",IFERROR(IF(INDEX(Findings!$C$2:$C$301,MATCH(B143,Findings!$A$2:$A$301,0))="","",INDEX(Findings!$C$2:$C$301,MATCH(B143,Findings!$A$2:$A$301,0))),""))</f>
        <v/>
      </c>
    </row>
    <row r="144">
      <c r="A144" s="14" t="n"/>
      <c r="B144" s="14" t="n"/>
      <c r="C144" s="14" t="n"/>
      <c r="D144" s="14" t="n"/>
      <c r="E144" s="16" t="n"/>
      <c r="F144" s="16" t="n"/>
      <c r="G144" s="14" t="n"/>
      <c r="H144" s="14" t="n"/>
      <c r="I144" s="16" t="n"/>
      <c r="J144" s="17">
        <f>IF(A144="","",IF(AND(P144&lt;&gt;"",P144&gt;'Start here'!$B$4),"Not yet logged",IF(AND(F144&lt;&gt;"",F144&lt;='Start here'!$B$4),IF(AND(H144&lt;&gt;"",I144&lt;&gt;"",I144&lt;='Start here'!$B$4),"Closed and verified","Closed, not verified"),IF(AND(E144&lt;&gt;"",E144&lt;'Start here'!$B$4),"Overdue","Open"))))</f>
        <v/>
      </c>
      <c r="K144" s="18">
        <f>IF(J144="Overdue",'Start here'!$B$4-E144,0)</f>
        <v/>
      </c>
      <c r="L144" s="17">
        <f>IF(A144="","",IF(B144="","Link to a finding",IF(ISNA(MATCH(B144,Findings!$A$2:$A$301,0)),"Finding ID not found",IF(C144="","Describe the corrective action",IF(D144="","Add an owner",IF(E144="","Add a due date",IF(AND(F144&lt;&gt;"",P144&lt;&gt;"",F144&lt;P144),"Completed before the finding was logged",IF(AND(I144&lt;&gt;"",F144&lt;&gt;"",I144&lt;F144),"Verified before completed",IF(AND(H144&lt;&gt;"",H144=D144),"Verifier is the owner",IF(AND(F144&lt;&gt;"",G144=""),"Add completion evidence",IF(AND(F144&lt;&gt;"",H144=""),"Add a verifier",IF(AND(F144&lt;&gt;"",I144=""),"Add a verification date","OK"))))))))))))</f>
        <v/>
      </c>
      <c r="M144" s="17">
        <f>IF(A144="","",IFERROR(INDEX(Findings!$H$2:$H$301,MATCH(B144,Findings!$A$2:$A$301,0)),""))</f>
        <v/>
      </c>
      <c r="N144" s="17">
        <f>IF(A144="","",IFERROR(INDEX(Findings!$O$2:$O$301,MATCH(B144,Findings!$A$2:$A$301,0)),""))</f>
        <v/>
      </c>
      <c r="O144" s="17">
        <f>IF(A144="","",IF(OR('Start here'!$B$5="",N144='Start here'!$B$5),1,0))</f>
        <v/>
      </c>
      <c r="P144" s="19">
        <f>IF(A144="","",IFERROR(IF(INDEX(Findings!$C$2:$C$301,MATCH(B144,Findings!$A$2:$A$301,0))="","",INDEX(Findings!$C$2:$C$301,MATCH(B144,Findings!$A$2:$A$301,0))),""))</f>
        <v/>
      </c>
    </row>
    <row r="145">
      <c r="A145" s="14" t="n"/>
      <c r="B145" s="14" t="n"/>
      <c r="C145" s="14" t="n"/>
      <c r="D145" s="14" t="n"/>
      <c r="E145" s="16" t="n"/>
      <c r="F145" s="16" t="n"/>
      <c r="G145" s="14" t="n"/>
      <c r="H145" s="14" t="n"/>
      <c r="I145" s="16" t="n"/>
      <c r="J145" s="17">
        <f>IF(A145="","",IF(AND(P145&lt;&gt;"",P145&gt;'Start here'!$B$4),"Not yet logged",IF(AND(F145&lt;&gt;"",F145&lt;='Start here'!$B$4),IF(AND(H145&lt;&gt;"",I145&lt;&gt;"",I145&lt;='Start here'!$B$4),"Closed and verified","Closed, not verified"),IF(AND(E145&lt;&gt;"",E145&lt;'Start here'!$B$4),"Overdue","Open"))))</f>
        <v/>
      </c>
      <c r="K145" s="18">
        <f>IF(J145="Overdue",'Start here'!$B$4-E145,0)</f>
        <v/>
      </c>
      <c r="L145" s="17">
        <f>IF(A145="","",IF(B145="","Link to a finding",IF(ISNA(MATCH(B145,Findings!$A$2:$A$301,0)),"Finding ID not found",IF(C145="","Describe the corrective action",IF(D145="","Add an owner",IF(E145="","Add a due date",IF(AND(F145&lt;&gt;"",P145&lt;&gt;"",F145&lt;P145),"Completed before the finding was logged",IF(AND(I145&lt;&gt;"",F145&lt;&gt;"",I145&lt;F145),"Verified before completed",IF(AND(H145&lt;&gt;"",H145=D145),"Verifier is the owner",IF(AND(F145&lt;&gt;"",G145=""),"Add completion evidence",IF(AND(F145&lt;&gt;"",H145=""),"Add a verifier",IF(AND(F145&lt;&gt;"",I145=""),"Add a verification date","OK"))))))))))))</f>
        <v/>
      </c>
      <c r="M145" s="17">
        <f>IF(A145="","",IFERROR(INDEX(Findings!$H$2:$H$301,MATCH(B145,Findings!$A$2:$A$301,0)),""))</f>
        <v/>
      </c>
      <c r="N145" s="17">
        <f>IF(A145="","",IFERROR(INDEX(Findings!$O$2:$O$301,MATCH(B145,Findings!$A$2:$A$301,0)),""))</f>
        <v/>
      </c>
      <c r="O145" s="17">
        <f>IF(A145="","",IF(OR('Start here'!$B$5="",N145='Start here'!$B$5),1,0))</f>
        <v/>
      </c>
      <c r="P145" s="19">
        <f>IF(A145="","",IFERROR(IF(INDEX(Findings!$C$2:$C$301,MATCH(B145,Findings!$A$2:$A$301,0))="","",INDEX(Findings!$C$2:$C$301,MATCH(B145,Findings!$A$2:$A$301,0))),""))</f>
        <v/>
      </c>
    </row>
    <row r="146">
      <c r="A146" s="14" t="n"/>
      <c r="B146" s="14" t="n"/>
      <c r="C146" s="14" t="n"/>
      <c r="D146" s="14" t="n"/>
      <c r="E146" s="16" t="n"/>
      <c r="F146" s="16" t="n"/>
      <c r="G146" s="14" t="n"/>
      <c r="H146" s="14" t="n"/>
      <c r="I146" s="16" t="n"/>
      <c r="J146" s="17">
        <f>IF(A146="","",IF(AND(P146&lt;&gt;"",P146&gt;'Start here'!$B$4),"Not yet logged",IF(AND(F146&lt;&gt;"",F146&lt;='Start here'!$B$4),IF(AND(H146&lt;&gt;"",I146&lt;&gt;"",I146&lt;='Start here'!$B$4),"Closed and verified","Closed, not verified"),IF(AND(E146&lt;&gt;"",E146&lt;'Start here'!$B$4),"Overdue","Open"))))</f>
        <v/>
      </c>
      <c r="K146" s="18">
        <f>IF(J146="Overdue",'Start here'!$B$4-E146,0)</f>
        <v/>
      </c>
      <c r="L146" s="17">
        <f>IF(A146="","",IF(B146="","Link to a finding",IF(ISNA(MATCH(B146,Findings!$A$2:$A$301,0)),"Finding ID not found",IF(C146="","Describe the corrective action",IF(D146="","Add an owner",IF(E146="","Add a due date",IF(AND(F146&lt;&gt;"",P146&lt;&gt;"",F146&lt;P146),"Completed before the finding was logged",IF(AND(I146&lt;&gt;"",F146&lt;&gt;"",I146&lt;F146),"Verified before completed",IF(AND(H146&lt;&gt;"",H146=D146),"Verifier is the owner",IF(AND(F146&lt;&gt;"",G146=""),"Add completion evidence",IF(AND(F146&lt;&gt;"",H146=""),"Add a verifier",IF(AND(F146&lt;&gt;"",I146=""),"Add a verification date","OK"))))))))))))</f>
        <v/>
      </c>
      <c r="M146" s="17">
        <f>IF(A146="","",IFERROR(INDEX(Findings!$H$2:$H$301,MATCH(B146,Findings!$A$2:$A$301,0)),""))</f>
        <v/>
      </c>
      <c r="N146" s="17">
        <f>IF(A146="","",IFERROR(INDEX(Findings!$O$2:$O$301,MATCH(B146,Findings!$A$2:$A$301,0)),""))</f>
        <v/>
      </c>
      <c r="O146" s="17">
        <f>IF(A146="","",IF(OR('Start here'!$B$5="",N146='Start here'!$B$5),1,0))</f>
        <v/>
      </c>
      <c r="P146" s="19">
        <f>IF(A146="","",IFERROR(IF(INDEX(Findings!$C$2:$C$301,MATCH(B146,Findings!$A$2:$A$301,0))="","",INDEX(Findings!$C$2:$C$301,MATCH(B146,Findings!$A$2:$A$301,0))),""))</f>
        <v/>
      </c>
    </row>
    <row r="147">
      <c r="A147" s="14" t="n"/>
      <c r="B147" s="14" t="n"/>
      <c r="C147" s="14" t="n"/>
      <c r="D147" s="14" t="n"/>
      <c r="E147" s="16" t="n"/>
      <c r="F147" s="16" t="n"/>
      <c r="G147" s="14" t="n"/>
      <c r="H147" s="14" t="n"/>
      <c r="I147" s="16" t="n"/>
      <c r="J147" s="17">
        <f>IF(A147="","",IF(AND(P147&lt;&gt;"",P147&gt;'Start here'!$B$4),"Not yet logged",IF(AND(F147&lt;&gt;"",F147&lt;='Start here'!$B$4),IF(AND(H147&lt;&gt;"",I147&lt;&gt;"",I147&lt;='Start here'!$B$4),"Closed and verified","Closed, not verified"),IF(AND(E147&lt;&gt;"",E147&lt;'Start here'!$B$4),"Overdue","Open"))))</f>
        <v/>
      </c>
      <c r="K147" s="18">
        <f>IF(J147="Overdue",'Start here'!$B$4-E147,0)</f>
        <v/>
      </c>
      <c r="L147" s="17">
        <f>IF(A147="","",IF(B147="","Link to a finding",IF(ISNA(MATCH(B147,Findings!$A$2:$A$301,0)),"Finding ID not found",IF(C147="","Describe the corrective action",IF(D147="","Add an owner",IF(E147="","Add a due date",IF(AND(F147&lt;&gt;"",P147&lt;&gt;"",F147&lt;P147),"Completed before the finding was logged",IF(AND(I147&lt;&gt;"",F147&lt;&gt;"",I147&lt;F147),"Verified before completed",IF(AND(H147&lt;&gt;"",H147=D147),"Verifier is the owner",IF(AND(F147&lt;&gt;"",G147=""),"Add completion evidence",IF(AND(F147&lt;&gt;"",H147=""),"Add a verifier",IF(AND(F147&lt;&gt;"",I147=""),"Add a verification date","OK"))))))))))))</f>
        <v/>
      </c>
      <c r="M147" s="17">
        <f>IF(A147="","",IFERROR(INDEX(Findings!$H$2:$H$301,MATCH(B147,Findings!$A$2:$A$301,0)),""))</f>
        <v/>
      </c>
      <c r="N147" s="17">
        <f>IF(A147="","",IFERROR(INDEX(Findings!$O$2:$O$301,MATCH(B147,Findings!$A$2:$A$301,0)),""))</f>
        <v/>
      </c>
      <c r="O147" s="17">
        <f>IF(A147="","",IF(OR('Start here'!$B$5="",N147='Start here'!$B$5),1,0))</f>
        <v/>
      </c>
      <c r="P147" s="19">
        <f>IF(A147="","",IFERROR(IF(INDEX(Findings!$C$2:$C$301,MATCH(B147,Findings!$A$2:$A$301,0))="","",INDEX(Findings!$C$2:$C$301,MATCH(B147,Findings!$A$2:$A$301,0))),""))</f>
        <v/>
      </c>
    </row>
    <row r="148">
      <c r="A148" s="14" t="n"/>
      <c r="B148" s="14" t="n"/>
      <c r="C148" s="14" t="n"/>
      <c r="D148" s="14" t="n"/>
      <c r="E148" s="16" t="n"/>
      <c r="F148" s="16" t="n"/>
      <c r="G148" s="14" t="n"/>
      <c r="H148" s="14" t="n"/>
      <c r="I148" s="16" t="n"/>
      <c r="J148" s="17">
        <f>IF(A148="","",IF(AND(P148&lt;&gt;"",P148&gt;'Start here'!$B$4),"Not yet logged",IF(AND(F148&lt;&gt;"",F148&lt;='Start here'!$B$4),IF(AND(H148&lt;&gt;"",I148&lt;&gt;"",I148&lt;='Start here'!$B$4),"Closed and verified","Closed, not verified"),IF(AND(E148&lt;&gt;"",E148&lt;'Start here'!$B$4),"Overdue","Open"))))</f>
        <v/>
      </c>
      <c r="K148" s="18">
        <f>IF(J148="Overdue",'Start here'!$B$4-E148,0)</f>
        <v/>
      </c>
      <c r="L148" s="17">
        <f>IF(A148="","",IF(B148="","Link to a finding",IF(ISNA(MATCH(B148,Findings!$A$2:$A$301,0)),"Finding ID not found",IF(C148="","Describe the corrective action",IF(D148="","Add an owner",IF(E148="","Add a due date",IF(AND(F148&lt;&gt;"",P148&lt;&gt;"",F148&lt;P148),"Completed before the finding was logged",IF(AND(I148&lt;&gt;"",F148&lt;&gt;"",I148&lt;F148),"Verified before completed",IF(AND(H148&lt;&gt;"",H148=D148),"Verifier is the owner",IF(AND(F148&lt;&gt;"",G148=""),"Add completion evidence",IF(AND(F148&lt;&gt;"",H148=""),"Add a verifier",IF(AND(F148&lt;&gt;"",I148=""),"Add a verification date","OK"))))))))))))</f>
        <v/>
      </c>
      <c r="M148" s="17">
        <f>IF(A148="","",IFERROR(INDEX(Findings!$H$2:$H$301,MATCH(B148,Findings!$A$2:$A$301,0)),""))</f>
        <v/>
      </c>
      <c r="N148" s="17">
        <f>IF(A148="","",IFERROR(INDEX(Findings!$O$2:$O$301,MATCH(B148,Findings!$A$2:$A$301,0)),""))</f>
        <v/>
      </c>
      <c r="O148" s="17">
        <f>IF(A148="","",IF(OR('Start here'!$B$5="",N148='Start here'!$B$5),1,0))</f>
        <v/>
      </c>
      <c r="P148" s="19">
        <f>IF(A148="","",IFERROR(IF(INDEX(Findings!$C$2:$C$301,MATCH(B148,Findings!$A$2:$A$301,0))="","",INDEX(Findings!$C$2:$C$301,MATCH(B148,Findings!$A$2:$A$301,0))),""))</f>
        <v/>
      </c>
    </row>
    <row r="149">
      <c r="A149" s="14" t="n"/>
      <c r="B149" s="14" t="n"/>
      <c r="C149" s="14" t="n"/>
      <c r="D149" s="14" t="n"/>
      <c r="E149" s="16" t="n"/>
      <c r="F149" s="16" t="n"/>
      <c r="G149" s="14" t="n"/>
      <c r="H149" s="14" t="n"/>
      <c r="I149" s="16" t="n"/>
      <c r="J149" s="17">
        <f>IF(A149="","",IF(AND(P149&lt;&gt;"",P149&gt;'Start here'!$B$4),"Not yet logged",IF(AND(F149&lt;&gt;"",F149&lt;='Start here'!$B$4),IF(AND(H149&lt;&gt;"",I149&lt;&gt;"",I149&lt;='Start here'!$B$4),"Closed and verified","Closed, not verified"),IF(AND(E149&lt;&gt;"",E149&lt;'Start here'!$B$4),"Overdue","Open"))))</f>
        <v/>
      </c>
      <c r="K149" s="18">
        <f>IF(J149="Overdue",'Start here'!$B$4-E149,0)</f>
        <v/>
      </c>
      <c r="L149" s="17">
        <f>IF(A149="","",IF(B149="","Link to a finding",IF(ISNA(MATCH(B149,Findings!$A$2:$A$301,0)),"Finding ID not found",IF(C149="","Describe the corrective action",IF(D149="","Add an owner",IF(E149="","Add a due date",IF(AND(F149&lt;&gt;"",P149&lt;&gt;"",F149&lt;P149),"Completed before the finding was logged",IF(AND(I149&lt;&gt;"",F149&lt;&gt;"",I149&lt;F149),"Verified before completed",IF(AND(H149&lt;&gt;"",H149=D149),"Verifier is the owner",IF(AND(F149&lt;&gt;"",G149=""),"Add completion evidence",IF(AND(F149&lt;&gt;"",H149=""),"Add a verifier",IF(AND(F149&lt;&gt;"",I149=""),"Add a verification date","OK"))))))))))))</f>
        <v/>
      </c>
      <c r="M149" s="17">
        <f>IF(A149="","",IFERROR(INDEX(Findings!$H$2:$H$301,MATCH(B149,Findings!$A$2:$A$301,0)),""))</f>
        <v/>
      </c>
      <c r="N149" s="17">
        <f>IF(A149="","",IFERROR(INDEX(Findings!$O$2:$O$301,MATCH(B149,Findings!$A$2:$A$301,0)),""))</f>
        <v/>
      </c>
      <c r="O149" s="17">
        <f>IF(A149="","",IF(OR('Start here'!$B$5="",N149='Start here'!$B$5),1,0))</f>
        <v/>
      </c>
      <c r="P149" s="19">
        <f>IF(A149="","",IFERROR(IF(INDEX(Findings!$C$2:$C$301,MATCH(B149,Findings!$A$2:$A$301,0))="","",INDEX(Findings!$C$2:$C$301,MATCH(B149,Findings!$A$2:$A$301,0))),""))</f>
        <v/>
      </c>
    </row>
    <row r="150">
      <c r="A150" s="14" t="n"/>
      <c r="B150" s="14" t="n"/>
      <c r="C150" s="14" t="n"/>
      <c r="D150" s="14" t="n"/>
      <c r="E150" s="16" t="n"/>
      <c r="F150" s="16" t="n"/>
      <c r="G150" s="14" t="n"/>
      <c r="H150" s="14" t="n"/>
      <c r="I150" s="16" t="n"/>
      <c r="J150" s="17">
        <f>IF(A150="","",IF(AND(P150&lt;&gt;"",P150&gt;'Start here'!$B$4),"Not yet logged",IF(AND(F150&lt;&gt;"",F150&lt;='Start here'!$B$4),IF(AND(H150&lt;&gt;"",I150&lt;&gt;"",I150&lt;='Start here'!$B$4),"Closed and verified","Closed, not verified"),IF(AND(E150&lt;&gt;"",E150&lt;'Start here'!$B$4),"Overdue","Open"))))</f>
        <v/>
      </c>
      <c r="K150" s="18">
        <f>IF(J150="Overdue",'Start here'!$B$4-E150,0)</f>
        <v/>
      </c>
      <c r="L150" s="17">
        <f>IF(A150="","",IF(B150="","Link to a finding",IF(ISNA(MATCH(B150,Findings!$A$2:$A$301,0)),"Finding ID not found",IF(C150="","Describe the corrective action",IF(D150="","Add an owner",IF(E150="","Add a due date",IF(AND(F150&lt;&gt;"",P150&lt;&gt;"",F150&lt;P150),"Completed before the finding was logged",IF(AND(I150&lt;&gt;"",F150&lt;&gt;"",I150&lt;F150),"Verified before completed",IF(AND(H150&lt;&gt;"",H150=D150),"Verifier is the owner",IF(AND(F150&lt;&gt;"",G150=""),"Add completion evidence",IF(AND(F150&lt;&gt;"",H150=""),"Add a verifier",IF(AND(F150&lt;&gt;"",I150=""),"Add a verification date","OK"))))))))))))</f>
        <v/>
      </c>
      <c r="M150" s="17">
        <f>IF(A150="","",IFERROR(INDEX(Findings!$H$2:$H$301,MATCH(B150,Findings!$A$2:$A$301,0)),""))</f>
        <v/>
      </c>
      <c r="N150" s="17">
        <f>IF(A150="","",IFERROR(INDEX(Findings!$O$2:$O$301,MATCH(B150,Findings!$A$2:$A$301,0)),""))</f>
        <v/>
      </c>
      <c r="O150" s="17">
        <f>IF(A150="","",IF(OR('Start here'!$B$5="",N150='Start here'!$B$5),1,0))</f>
        <v/>
      </c>
      <c r="P150" s="19">
        <f>IF(A150="","",IFERROR(IF(INDEX(Findings!$C$2:$C$301,MATCH(B150,Findings!$A$2:$A$301,0))="","",INDEX(Findings!$C$2:$C$301,MATCH(B150,Findings!$A$2:$A$301,0))),""))</f>
        <v/>
      </c>
    </row>
    <row r="151">
      <c r="A151" s="14" t="n"/>
      <c r="B151" s="14" t="n"/>
      <c r="C151" s="14" t="n"/>
      <c r="D151" s="14" t="n"/>
      <c r="E151" s="16" t="n"/>
      <c r="F151" s="16" t="n"/>
      <c r="G151" s="14" t="n"/>
      <c r="H151" s="14" t="n"/>
      <c r="I151" s="16" t="n"/>
      <c r="J151" s="17">
        <f>IF(A151="","",IF(AND(P151&lt;&gt;"",P151&gt;'Start here'!$B$4),"Not yet logged",IF(AND(F151&lt;&gt;"",F151&lt;='Start here'!$B$4),IF(AND(H151&lt;&gt;"",I151&lt;&gt;"",I151&lt;='Start here'!$B$4),"Closed and verified","Closed, not verified"),IF(AND(E151&lt;&gt;"",E151&lt;'Start here'!$B$4),"Overdue","Open"))))</f>
        <v/>
      </c>
      <c r="K151" s="18">
        <f>IF(J151="Overdue",'Start here'!$B$4-E151,0)</f>
        <v/>
      </c>
      <c r="L151" s="17">
        <f>IF(A151="","",IF(B151="","Link to a finding",IF(ISNA(MATCH(B151,Findings!$A$2:$A$301,0)),"Finding ID not found",IF(C151="","Describe the corrective action",IF(D151="","Add an owner",IF(E151="","Add a due date",IF(AND(F151&lt;&gt;"",P151&lt;&gt;"",F151&lt;P151),"Completed before the finding was logged",IF(AND(I151&lt;&gt;"",F151&lt;&gt;"",I151&lt;F151),"Verified before completed",IF(AND(H151&lt;&gt;"",H151=D151),"Verifier is the owner",IF(AND(F151&lt;&gt;"",G151=""),"Add completion evidence",IF(AND(F151&lt;&gt;"",H151=""),"Add a verifier",IF(AND(F151&lt;&gt;"",I151=""),"Add a verification date","OK"))))))))))))</f>
        <v/>
      </c>
      <c r="M151" s="17">
        <f>IF(A151="","",IFERROR(INDEX(Findings!$H$2:$H$301,MATCH(B151,Findings!$A$2:$A$301,0)),""))</f>
        <v/>
      </c>
      <c r="N151" s="17">
        <f>IF(A151="","",IFERROR(INDEX(Findings!$O$2:$O$301,MATCH(B151,Findings!$A$2:$A$301,0)),""))</f>
        <v/>
      </c>
      <c r="O151" s="17">
        <f>IF(A151="","",IF(OR('Start here'!$B$5="",N151='Start here'!$B$5),1,0))</f>
        <v/>
      </c>
      <c r="P151" s="19">
        <f>IF(A151="","",IFERROR(IF(INDEX(Findings!$C$2:$C$301,MATCH(B151,Findings!$A$2:$A$301,0))="","",INDEX(Findings!$C$2:$C$301,MATCH(B151,Findings!$A$2:$A$301,0))),""))</f>
        <v/>
      </c>
    </row>
    <row r="152">
      <c r="A152" s="14" t="n"/>
      <c r="B152" s="14" t="n"/>
      <c r="C152" s="14" t="n"/>
      <c r="D152" s="14" t="n"/>
      <c r="E152" s="16" t="n"/>
      <c r="F152" s="16" t="n"/>
      <c r="G152" s="14" t="n"/>
      <c r="H152" s="14" t="n"/>
      <c r="I152" s="16" t="n"/>
      <c r="J152" s="17">
        <f>IF(A152="","",IF(AND(P152&lt;&gt;"",P152&gt;'Start here'!$B$4),"Not yet logged",IF(AND(F152&lt;&gt;"",F152&lt;='Start here'!$B$4),IF(AND(H152&lt;&gt;"",I152&lt;&gt;"",I152&lt;='Start here'!$B$4),"Closed and verified","Closed, not verified"),IF(AND(E152&lt;&gt;"",E152&lt;'Start here'!$B$4),"Overdue","Open"))))</f>
        <v/>
      </c>
      <c r="K152" s="18">
        <f>IF(J152="Overdue",'Start here'!$B$4-E152,0)</f>
        <v/>
      </c>
      <c r="L152" s="17">
        <f>IF(A152="","",IF(B152="","Link to a finding",IF(ISNA(MATCH(B152,Findings!$A$2:$A$301,0)),"Finding ID not found",IF(C152="","Describe the corrective action",IF(D152="","Add an owner",IF(E152="","Add a due date",IF(AND(F152&lt;&gt;"",P152&lt;&gt;"",F152&lt;P152),"Completed before the finding was logged",IF(AND(I152&lt;&gt;"",F152&lt;&gt;"",I152&lt;F152),"Verified before completed",IF(AND(H152&lt;&gt;"",H152=D152),"Verifier is the owner",IF(AND(F152&lt;&gt;"",G152=""),"Add completion evidence",IF(AND(F152&lt;&gt;"",H152=""),"Add a verifier",IF(AND(F152&lt;&gt;"",I152=""),"Add a verification date","OK"))))))))))))</f>
        <v/>
      </c>
      <c r="M152" s="17">
        <f>IF(A152="","",IFERROR(INDEX(Findings!$H$2:$H$301,MATCH(B152,Findings!$A$2:$A$301,0)),""))</f>
        <v/>
      </c>
      <c r="N152" s="17">
        <f>IF(A152="","",IFERROR(INDEX(Findings!$O$2:$O$301,MATCH(B152,Findings!$A$2:$A$301,0)),""))</f>
        <v/>
      </c>
      <c r="O152" s="17">
        <f>IF(A152="","",IF(OR('Start here'!$B$5="",N152='Start here'!$B$5),1,0))</f>
        <v/>
      </c>
      <c r="P152" s="19">
        <f>IF(A152="","",IFERROR(IF(INDEX(Findings!$C$2:$C$301,MATCH(B152,Findings!$A$2:$A$301,0))="","",INDEX(Findings!$C$2:$C$301,MATCH(B152,Findings!$A$2:$A$301,0))),""))</f>
        <v/>
      </c>
    </row>
    <row r="153">
      <c r="A153" s="14" t="n"/>
      <c r="B153" s="14" t="n"/>
      <c r="C153" s="14" t="n"/>
      <c r="D153" s="14" t="n"/>
      <c r="E153" s="16" t="n"/>
      <c r="F153" s="16" t="n"/>
      <c r="G153" s="14" t="n"/>
      <c r="H153" s="14" t="n"/>
      <c r="I153" s="16" t="n"/>
      <c r="J153" s="17">
        <f>IF(A153="","",IF(AND(P153&lt;&gt;"",P153&gt;'Start here'!$B$4),"Not yet logged",IF(AND(F153&lt;&gt;"",F153&lt;='Start here'!$B$4),IF(AND(H153&lt;&gt;"",I153&lt;&gt;"",I153&lt;='Start here'!$B$4),"Closed and verified","Closed, not verified"),IF(AND(E153&lt;&gt;"",E153&lt;'Start here'!$B$4),"Overdue","Open"))))</f>
        <v/>
      </c>
      <c r="K153" s="18">
        <f>IF(J153="Overdue",'Start here'!$B$4-E153,0)</f>
        <v/>
      </c>
      <c r="L153" s="17">
        <f>IF(A153="","",IF(B153="","Link to a finding",IF(ISNA(MATCH(B153,Findings!$A$2:$A$301,0)),"Finding ID not found",IF(C153="","Describe the corrective action",IF(D153="","Add an owner",IF(E153="","Add a due date",IF(AND(F153&lt;&gt;"",P153&lt;&gt;"",F153&lt;P153),"Completed before the finding was logged",IF(AND(I153&lt;&gt;"",F153&lt;&gt;"",I153&lt;F153),"Verified before completed",IF(AND(H153&lt;&gt;"",H153=D153),"Verifier is the owner",IF(AND(F153&lt;&gt;"",G153=""),"Add completion evidence",IF(AND(F153&lt;&gt;"",H153=""),"Add a verifier",IF(AND(F153&lt;&gt;"",I153=""),"Add a verification date","OK"))))))))))))</f>
        <v/>
      </c>
      <c r="M153" s="17">
        <f>IF(A153="","",IFERROR(INDEX(Findings!$H$2:$H$301,MATCH(B153,Findings!$A$2:$A$301,0)),""))</f>
        <v/>
      </c>
      <c r="N153" s="17">
        <f>IF(A153="","",IFERROR(INDEX(Findings!$O$2:$O$301,MATCH(B153,Findings!$A$2:$A$301,0)),""))</f>
        <v/>
      </c>
      <c r="O153" s="17">
        <f>IF(A153="","",IF(OR('Start here'!$B$5="",N153='Start here'!$B$5),1,0))</f>
        <v/>
      </c>
      <c r="P153" s="19">
        <f>IF(A153="","",IFERROR(IF(INDEX(Findings!$C$2:$C$301,MATCH(B153,Findings!$A$2:$A$301,0))="","",INDEX(Findings!$C$2:$C$301,MATCH(B153,Findings!$A$2:$A$301,0))),""))</f>
        <v/>
      </c>
    </row>
    <row r="154">
      <c r="A154" s="14" t="n"/>
      <c r="B154" s="14" t="n"/>
      <c r="C154" s="14" t="n"/>
      <c r="D154" s="14" t="n"/>
      <c r="E154" s="16" t="n"/>
      <c r="F154" s="16" t="n"/>
      <c r="G154" s="14" t="n"/>
      <c r="H154" s="14" t="n"/>
      <c r="I154" s="16" t="n"/>
      <c r="J154" s="17">
        <f>IF(A154="","",IF(AND(P154&lt;&gt;"",P154&gt;'Start here'!$B$4),"Not yet logged",IF(AND(F154&lt;&gt;"",F154&lt;='Start here'!$B$4),IF(AND(H154&lt;&gt;"",I154&lt;&gt;"",I154&lt;='Start here'!$B$4),"Closed and verified","Closed, not verified"),IF(AND(E154&lt;&gt;"",E154&lt;'Start here'!$B$4),"Overdue","Open"))))</f>
        <v/>
      </c>
      <c r="K154" s="18">
        <f>IF(J154="Overdue",'Start here'!$B$4-E154,0)</f>
        <v/>
      </c>
      <c r="L154" s="17">
        <f>IF(A154="","",IF(B154="","Link to a finding",IF(ISNA(MATCH(B154,Findings!$A$2:$A$301,0)),"Finding ID not found",IF(C154="","Describe the corrective action",IF(D154="","Add an owner",IF(E154="","Add a due date",IF(AND(F154&lt;&gt;"",P154&lt;&gt;"",F154&lt;P154),"Completed before the finding was logged",IF(AND(I154&lt;&gt;"",F154&lt;&gt;"",I154&lt;F154),"Verified before completed",IF(AND(H154&lt;&gt;"",H154=D154),"Verifier is the owner",IF(AND(F154&lt;&gt;"",G154=""),"Add completion evidence",IF(AND(F154&lt;&gt;"",H154=""),"Add a verifier",IF(AND(F154&lt;&gt;"",I154=""),"Add a verification date","OK"))))))))))))</f>
        <v/>
      </c>
      <c r="M154" s="17">
        <f>IF(A154="","",IFERROR(INDEX(Findings!$H$2:$H$301,MATCH(B154,Findings!$A$2:$A$301,0)),""))</f>
        <v/>
      </c>
      <c r="N154" s="17">
        <f>IF(A154="","",IFERROR(INDEX(Findings!$O$2:$O$301,MATCH(B154,Findings!$A$2:$A$301,0)),""))</f>
        <v/>
      </c>
      <c r="O154" s="17">
        <f>IF(A154="","",IF(OR('Start here'!$B$5="",N154='Start here'!$B$5),1,0))</f>
        <v/>
      </c>
      <c r="P154" s="19">
        <f>IF(A154="","",IFERROR(IF(INDEX(Findings!$C$2:$C$301,MATCH(B154,Findings!$A$2:$A$301,0))="","",INDEX(Findings!$C$2:$C$301,MATCH(B154,Findings!$A$2:$A$301,0))),""))</f>
        <v/>
      </c>
    </row>
    <row r="155">
      <c r="A155" s="14" t="n"/>
      <c r="B155" s="14" t="n"/>
      <c r="C155" s="14" t="n"/>
      <c r="D155" s="14" t="n"/>
      <c r="E155" s="16" t="n"/>
      <c r="F155" s="16" t="n"/>
      <c r="G155" s="14" t="n"/>
      <c r="H155" s="14" t="n"/>
      <c r="I155" s="16" t="n"/>
      <c r="J155" s="17">
        <f>IF(A155="","",IF(AND(P155&lt;&gt;"",P155&gt;'Start here'!$B$4),"Not yet logged",IF(AND(F155&lt;&gt;"",F155&lt;='Start here'!$B$4),IF(AND(H155&lt;&gt;"",I155&lt;&gt;"",I155&lt;='Start here'!$B$4),"Closed and verified","Closed, not verified"),IF(AND(E155&lt;&gt;"",E155&lt;'Start here'!$B$4),"Overdue","Open"))))</f>
        <v/>
      </c>
      <c r="K155" s="18">
        <f>IF(J155="Overdue",'Start here'!$B$4-E155,0)</f>
        <v/>
      </c>
      <c r="L155" s="17">
        <f>IF(A155="","",IF(B155="","Link to a finding",IF(ISNA(MATCH(B155,Findings!$A$2:$A$301,0)),"Finding ID not found",IF(C155="","Describe the corrective action",IF(D155="","Add an owner",IF(E155="","Add a due date",IF(AND(F155&lt;&gt;"",P155&lt;&gt;"",F155&lt;P155),"Completed before the finding was logged",IF(AND(I155&lt;&gt;"",F155&lt;&gt;"",I155&lt;F155),"Verified before completed",IF(AND(H155&lt;&gt;"",H155=D155),"Verifier is the owner",IF(AND(F155&lt;&gt;"",G155=""),"Add completion evidence",IF(AND(F155&lt;&gt;"",H155=""),"Add a verifier",IF(AND(F155&lt;&gt;"",I155=""),"Add a verification date","OK"))))))))))))</f>
        <v/>
      </c>
      <c r="M155" s="17">
        <f>IF(A155="","",IFERROR(INDEX(Findings!$H$2:$H$301,MATCH(B155,Findings!$A$2:$A$301,0)),""))</f>
        <v/>
      </c>
      <c r="N155" s="17">
        <f>IF(A155="","",IFERROR(INDEX(Findings!$O$2:$O$301,MATCH(B155,Findings!$A$2:$A$301,0)),""))</f>
        <v/>
      </c>
      <c r="O155" s="17">
        <f>IF(A155="","",IF(OR('Start here'!$B$5="",N155='Start here'!$B$5),1,0))</f>
        <v/>
      </c>
      <c r="P155" s="19">
        <f>IF(A155="","",IFERROR(IF(INDEX(Findings!$C$2:$C$301,MATCH(B155,Findings!$A$2:$A$301,0))="","",INDEX(Findings!$C$2:$C$301,MATCH(B155,Findings!$A$2:$A$301,0))),""))</f>
        <v/>
      </c>
    </row>
    <row r="156">
      <c r="A156" s="14" t="n"/>
      <c r="B156" s="14" t="n"/>
      <c r="C156" s="14" t="n"/>
      <c r="D156" s="14" t="n"/>
      <c r="E156" s="16" t="n"/>
      <c r="F156" s="16" t="n"/>
      <c r="G156" s="14" t="n"/>
      <c r="H156" s="14" t="n"/>
      <c r="I156" s="16" t="n"/>
      <c r="J156" s="17">
        <f>IF(A156="","",IF(AND(P156&lt;&gt;"",P156&gt;'Start here'!$B$4),"Not yet logged",IF(AND(F156&lt;&gt;"",F156&lt;='Start here'!$B$4),IF(AND(H156&lt;&gt;"",I156&lt;&gt;"",I156&lt;='Start here'!$B$4),"Closed and verified","Closed, not verified"),IF(AND(E156&lt;&gt;"",E156&lt;'Start here'!$B$4),"Overdue","Open"))))</f>
        <v/>
      </c>
      <c r="K156" s="18">
        <f>IF(J156="Overdue",'Start here'!$B$4-E156,0)</f>
        <v/>
      </c>
      <c r="L156" s="17">
        <f>IF(A156="","",IF(B156="","Link to a finding",IF(ISNA(MATCH(B156,Findings!$A$2:$A$301,0)),"Finding ID not found",IF(C156="","Describe the corrective action",IF(D156="","Add an owner",IF(E156="","Add a due date",IF(AND(F156&lt;&gt;"",P156&lt;&gt;"",F156&lt;P156),"Completed before the finding was logged",IF(AND(I156&lt;&gt;"",F156&lt;&gt;"",I156&lt;F156),"Verified before completed",IF(AND(H156&lt;&gt;"",H156=D156),"Verifier is the owner",IF(AND(F156&lt;&gt;"",G156=""),"Add completion evidence",IF(AND(F156&lt;&gt;"",H156=""),"Add a verifier",IF(AND(F156&lt;&gt;"",I156=""),"Add a verification date","OK"))))))))))))</f>
        <v/>
      </c>
      <c r="M156" s="17">
        <f>IF(A156="","",IFERROR(INDEX(Findings!$H$2:$H$301,MATCH(B156,Findings!$A$2:$A$301,0)),""))</f>
        <v/>
      </c>
      <c r="N156" s="17">
        <f>IF(A156="","",IFERROR(INDEX(Findings!$O$2:$O$301,MATCH(B156,Findings!$A$2:$A$301,0)),""))</f>
        <v/>
      </c>
      <c r="O156" s="17">
        <f>IF(A156="","",IF(OR('Start here'!$B$5="",N156='Start here'!$B$5),1,0))</f>
        <v/>
      </c>
      <c r="P156" s="19">
        <f>IF(A156="","",IFERROR(IF(INDEX(Findings!$C$2:$C$301,MATCH(B156,Findings!$A$2:$A$301,0))="","",INDEX(Findings!$C$2:$C$301,MATCH(B156,Findings!$A$2:$A$301,0))),""))</f>
        <v/>
      </c>
    </row>
    <row r="157">
      <c r="A157" s="14" t="n"/>
      <c r="B157" s="14" t="n"/>
      <c r="C157" s="14" t="n"/>
      <c r="D157" s="14" t="n"/>
      <c r="E157" s="16" t="n"/>
      <c r="F157" s="16" t="n"/>
      <c r="G157" s="14" t="n"/>
      <c r="H157" s="14" t="n"/>
      <c r="I157" s="16" t="n"/>
      <c r="J157" s="17">
        <f>IF(A157="","",IF(AND(P157&lt;&gt;"",P157&gt;'Start here'!$B$4),"Not yet logged",IF(AND(F157&lt;&gt;"",F157&lt;='Start here'!$B$4),IF(AND(H157&lt;&gt;"",I157&lt;&gt;"",I157&lt;='Start here'!$B$4),"Closed and verified","Closed, not verified"),IF(AND(E157&lt;&gt;"",E157&lt;'Start here'!$B$4),"Overdue","Open"))))</f>
        <v/>
      </c>
      <c r="K157" s="18">
        <f>IF(J157="Overdue",'Start here'!$B$4-E157,0)</f>
        <v/>
      </c>
      <c r="L157" s="17">
        <f>IF(A157="","",IF(B157="","Link to a finding",IF(ISNA(MATCH(B157,Findings!$A$2:$A$301,0)),"Finding ID not found",IF(C157="","Describe the corrective action",IF(D157="","Add an owner",IF(E157="","Add a due date",IF(AND(F157&lt;&gt;"",P157&lt;&gt;"",F157&lt;P157),"Completed before the finding was logged",IF(AND(I157&lt;&gt;"",F157&lt;&gt;"",I157&lt;F157),"Verified before completed",IF(AND(H157&lt;&gt;"",H157=D157),"Verifier is the owner",IF(AND(F157&lt;&gt;"",G157=""),"Add completion evidence",IF(AND(F157&lt;&gt;"",H157=""),"Add a verifier",IF(AND(F157&lt;&gt;"",I157=""),"Add a verification date","OK"))))))))))))</f>
        <v/>
      </c>
      <c r="M157" s="17">
        <f>IF(A157="","",IFERROR(INDEX(Findings!$H$2:$H$301,MATCH(B157,Findings!$A$2:$A$301,0)),""))</f>
        <v/>
      </c>
      <c r="N157" s="17">
        <f>IF(A157="","",IFERROR(INDEX(Findings!$O$2:$O$301,MATCH(B157,Findings!$A$2:$A$301,0)),""))</f>
        <v/>
      </c>
      <c r="O157" s="17">
        <f>IF(A157="","",IF(OR('Start here'!$B$5="",N157='Start here'!$B$5),1,0))</f>
        <v/>
      </c>
      <c r="P157" s="19">
        <f>IF(A157="","",IFERROR(IF(INDEX(Findings!$C$2:$C$301,MATCH(B157,Findings!$A$2:$A$301,0))="","",INDEX(Findings!$C$2:$C$301,MATCH(B157,Findings!$A$2:$A$301,0))),""))</f>
        <v/>
      </c>
    </row>
    <row r="158">
      <c r="A158" s="14" t="n"/>
      <c r="B158" s="14" t="n"/>
      <c r="C158" s="14" t="n"/>
      <c r="D158" s="14" t="n"/>
      <c r="E158" s="16" t="n"/>
      <c r="F158" s="16" t="n"/>
      <c r="G158" s="14" t="n"/>
      <c r="H158" s="14" t="n"/>
      <c r="I158" s="16" t="n"/>
      <c r="J158" s="17">
        <f>IF(A158="","",IF(AND(P158&lt;&gt;"",P158&gt;'Start here'!$B$4),"Not yet logged",IF(AND(F158&lt;&gt;"",F158&lt;='Start here'!$B$4),IF(AND(H158&lt;&gt;"",I158&lt;&gt;"",I158&lt;='Start here'!$B$4),"Closed and verified","Closed, not verified"),IF(AND(E158&lt;&gt;"",E158&lt;'Start here'!$B$4),"Overdue","Open"))))</f>
        <v/>
      </c>
      <c r="K158" s="18">
        <f>IF(J158="Overdue",'Start here'!$B$4-E158,0)</f>
        <v/>
      </c>
      <c r="L158" s="17">
        <f>IF(A158="","",IF(B158="","Link to a finding",IF(ISNA(MATCH(B158,Findings!$A$2:$A$301,0)),"Finding ID not found",IF(C158="","Describe the corrective action",IF(D158="","Add an owner",IF(E158="","Add a due date",IF(AND(F158&lt;&gt;"",P158&lt;&gt;"",F158&lt;P158),"Completed before the finding was logged",IF(AND(I158&lt;&gt;"",F158&lt;&gt;"",I158&lt;F158),"Verified before completed",IF(AND(H158&lt;&gt;"",H158=D158),"Verifier is the owner",IF(AND(F158&lt;&gt;"",G158=""),"Add completion evidence",IF(AND(F158&lt;&gt;"",H158=""),"Add a verifier",IF(AND(F158&lt;&gt;"",I158=""),"Add a verification date","OK"))))))))))))</f>
        <v/>
      </c>
      <c r="M158" s="17">
        <f>IF(A158="","",IFERROR(INDEX(Findings!$H$2:$H$301,MATCH(B158,Findings!$A$2:$A$301,0)),""))</f>
        <v/>
      </c>
      <c r="N158" s="17">
        <f>IF(A158="","",IFERROR(INDEX(Findings!$O$2:$O$301,MATCH(B158,Findings!$A$2:$A$301,0)),""))</f>
        <v/>
      </c>
      <c r="O158" s="17">
        <f>IF(A158="","",IF(OR('Start here'!$B$5="",N158='Start here'!$B$5),1,0))</f>
        <v/>
      </c>
      <c r="P158" s="19">
        <f>IF(A158="","",IFERROR(IF(INDEX(Findings!$C$2:$C$301,MATCH(B158,Findings!$A$2:$A$301,0))="","",INDEX(Findings!$C$2:$C$301,MATCH(B158,Findings!$A$2:$A$301,0))),""))</f>
        <v/>
      </c>
    </row>
    <row r="159">
      <c r="A159" s="14" t="n"/>
      <c r="B159" s="14" t="n"/>
      <c r="C159" s="14" t="n"/>
      <c r="D159" s="14" t="n"/>
      <c r="E159" s="16" t="n"/>
      <c r="F159" s="16" t="n"/>
      <c r="G159" s="14" t="n"/>
      <c r="H159" s="14" t="n"/>
      <c r="I159" s="16" t="n"/>
      <c r="J159" s="17">
        <f>IF(A159="","",IF(AND(P159&lt;&gt;"",P159&gt;'Start here'!$B$4),"Not yet logged",IF(AND(F159&lt;&gt;"",F159&lt;='Start here'!$B$4),IF(AND(H159&lt;&gt;"",I159&lt;&gt;"",I159&lt;='Start here'!$B$4),"Closed and verified","Closed, not verified"),IF(AND(E159&lt;&gt;"",E159&lt;'Start here'!$B$4),"Overdue","Open"))))</f>
        <v/>
      </c>
      <c r="K159" s="18">
        <f>IF(J159="Overdue",'Start here'!$B$4-E159,0)</f>
        <v/>
      </c>
      <c r="L159" s="17">
        <f>IF(A159="","",IF(B159="","Link to a finding",IF(ISNA(MATCH(B159,Findings!$A$2:$A$301,0)),"Finding ID not found",IF(C159="","Describe the corrective action",IF(D159="","Add an owner",IF(E159="","Add a due date",IF(AND(F159&lt;&gt;"",P159&lt;&gt;"",F159&lt;P159),"Completed before the finding was logged",IF(AND(I159&lt;&gt;"",F159&lt;&gt;"",I159&lt;F159),"Verified before completed",IF(AND(H159&lt;&gt;"",H159=D159),"Verifier is the owner",IF(AND(F159&lt;&gt;"",G159=""),"Add completion evidence",IF(AND(F159&lt;&gt;"",H159=""),"Add a verifier",IF(AND(F159&lt;&gt;"",I159=""),"Add a verification date","OK"))))))))))))</f>
        <v/>
      </c>
      <c r="M159" s="17">
        <f>IF(A159="","",IFERROR(INDEX(Findings!$H$2:$H$301,MATCH(B159,Findings!$A$2:$A$301,0)),""))</f>
        <v/>
      </c>
      <c r="N159" s="17">
        <f>IF(A159="","",IFERROR(INDEX(Findings!$O$2:$O$301,MATCH(B159,Findings!$A$2:$A$301,0)),""))</f>
        <v/>
      </c>
      <c r="O159" s="17">
        <f>IF(A159="","",IF(OR('Start here'!$B$5="",N159='Start here'!$B$5),1,0))</f>
        <v/>
      </c>
      <c r="P159" s="19">
        <f>IF(A159="","",IFERROR(IF(INDEX(Findings!$C$2:$C$301,MATCH(B159,Findings!$A$2:$A$301,0))="","",INDEX(Findings!$C$2:$C$301,MATCH(B159,Findings!$A$2:$A$301,0))),""))</f>
        <v/>
      </c>
    </row>
    <row r="160">
      <c r="A160" s="14" t="n"/>
      <c r="B160" s="14" t="n"/>
      <c r="C160" s="14" t="n"/>
      <c r="D160" s="14" t="n"/>
      <c r="E160" s="16" t="n"/>
      <c r="F160" s="16" t="n"/>
      <c r="G160" s="14" t="n"/>
      <c r="H160" s="14" t="n"/>
      <c r="I160" s="16" t="n"/>
      <c r="J160" s="17">
        <f>IF(A160="","",IF(AND(P160&lt;&gt;"",P160&gt;'Start here'!$B$4),"Not yet logged",IF(AND(F160&lt;&gt;"",F160&lt;='Start here'!$B$4),IF(AND(H160&lt;&gt;"",I160&lt;&gt;"",I160&lt;='Start here'!$B$4),"Closed and verified","Closed, not verified"),IF(AND(E160&lt;&gt;"",E160&lt;'Start here'!$B$4),"Overdue","Open"))))</f>
        <v/>
      </c>
      <c r="K160" s="18">
        <f>IF(J160="Overdue",'Start here'!$B$4-E160,0)</f>
        <v/>
      </c>
      <c r="L160" s="17">
        <f>IF(A160="","",IF(B160="","Link to a finding",IF(ISNA(MATCH(B160,Findings!$A$2:$A$301,0)),"Finding ID not found",IF(C160="","Describe the corrective action",IF(D160="","Add an owner",IF(E160="","Add a due date",IF(AND(F160&lt;&gt;"",P160&lt;&gt;"",F160&lt;P160),"Completed before the finding was logged",IF(AND(I160&lt;&gt;"",F160&lt;&gt;"",I160&lt;F160),"Verified before completed",IF(AND(H160&lt;&gt;"",H160=D160),"Verifier is the owner",IF(AND(F160&lt;&gt;"",G160=""),"Add completion evidence",IF(AND(F160&lt;&gt;"",H160=""),"Add a verifier",IF(AND(F160&lt;&gt;"",I160=""),"Add a verification date","OK"))))))))))))</f>
        <v/>
      </c>
      <c r="M160" s="17">
        <f>IF(A160="","",IFERROR(INDEX(Findings!$H$2:$H$301,MATCH(B160,Findings!$A$2:$A$301,0)),""))</f>
        <v/>
      </c>
      <c r="N160" s="17">
        <f>IF(A160="","",IFERROR(INDEX(Findings!$O$2:$O$301,MATCH(B160,Findings!$A$2:$A$301,0)),""))</f>
        <v/>
      </c>
      <c r="O160" s="17">
        <f>IF(A160="","",IF(OR('Start here'!$B$5="",N160='Start here'!$B$5),1,0))</f>
        <v/>
      </c>
      <c r="P160" s="19">
        <f>IF(A160="","",IFERROR(IF(INDEX(Findings!$C$2:$C$301,MATCH(B160,Findings!$A$2:$A$301,0))="","",INDEX(Findings!$C$2:$C$301,MATCH(B160,Findings!$A$2:$A$301,0))),""))</f>
        <v/>
      </c>
    </row>
    <row r="161">
      <c r="A161" s="14" t="n"/>
      <c r="B161" s="14" t="n"/>
      <c r="C161" s="14" t="n"/>
      <c r="D161" s="14" t="n"/>
      <c r="E161" s="16" t="n"/>
      <c r="F161" s="16" t="n"/>
      <c r="G161" s="14" t="n"/>
      <c r="H161" s="14" t="n"/>
      <c r="I161" s="16" t="n"/>
      <c r="J161" s="17">
        <f>IF(A161="","",IF(AND(P161&lt;&gt;"",P161&gt;'Start here'!$B$4),"Not yet logged",IF(AND(F161&lt;&gt;"",F161&lt;='Start here'!$B$4),IF(AND(H161&lt;&gt;"",I161&lt;&gt;"",I161&lt;='Start here'!$B$4),"Closed and verified","Closed, not verified"),IF(AND(E161&lt;&gt;"",E161&lt;'Start here'!$B$4),"Overdue","Open"))))</f>
        <v/>
      </c>
      <c r="K161" s="18">
        <f>IF(J161="Overdue",'Start here'!$B$4-E161,0)</f>
        <v/>
      </c>
      <c r="L161" s="17">
        <f>IF(A161="","",IF(B161="","Link to a finding",IF(ISNA(MATCH(B161,Findings!$A$2:$A$301,0)),"Finding ID not found",IF(C161="","Describe the corrective action",IF(D161="","Add an owner",IF(E161="","Add a due date",IF(AND(F161&lt;&gt;"",P161&lt;&gt;"",F161&lt;P161),"Completed before the finding was logged",IF(AND(I161&lt;&gt;"",F161&lt;&gt;"",I161&lt;F161),"Verified before completed",IF(AND(H161&lt;&gt;"",H161=D161),"Verifier is the owner",IF(AND(F161&lt;&gt;"",G161=""),"Add completion evidence",IF(AND(F161&lt;&gt;"",H161=""),"Add a verifier",IF(AND(F161&lt;&gt;"",I161=""),"Add a verification date","OK"))))))))))))</f>
        <v/>
      </c>
      <c r="M161" s="17">
        <f>IF(A161="","",IFERROR(INDEX(Findings!$H$2:$H$301,MATCH(B161,Findings!$A$2:$A$301,0)),""))</f>
        <v/>
      </c>
      <c r="N161" s="17">
        <f>IF(A161="","",IFERROR(INDEX(Findings!$O$2:$O$301,MATCH(B161,Findings!$A$2:$A$301,0)),""))</f>
        <v/>
      </c>
      <c r="O161" s="17">
        <f>IF(A161="","",IF(OR('Start here'!$B$5="",N161='Start here'!$B$5),1,0))</f>
        <v/>
      </c>
      <c r="P161" s="19">
        <f>IF(A161="","",IFERROR(IF(INDEX(Findings!$C$2:$C$301,MATCH(B161,Findings!$A$2:$A$301,0))="","",INDEX(Findings!$C$2:$C$301,MATCH(B161,Findings!$A$2:$A$301,0))),""))</f>
        <v/>
      </c>
    </row>
    <row r="162">
      <c r="A162" s="14" t="n"/>
      <c r="B162" s="14" t="n"/>
      <c r="C162" s="14" t="n"/>
      <c r="D162" s="14" t="n"/>
      <c r="E162" s="16" t="n"/>
      <c r="F162" s="16" t="n"/>
      <c r="G162" s="14" t="n"/>
      <c r="H162" s="14" t="n"/>
      <c r="I162" s="16" t="n"/>
      <c r="J162" s="17">
        <f>IF(A162="","",IF(AND(P162&lt;&gt;"",P162&gt;'Start here'!$B$4),"Not yet logged",IF(AND(F162&lt;&gt;"",F162&lt;='Start here'!$B$4),IF(AND(H162&lt;&gt;"",I162&lt;&gt;"",I162&lt;='Start here'!$B$4),"Closed and verified","Closed, not verified"),IF(AND(E162&lt;&gt;"",E162&lt;'Start here'!$B$4),"Overdue","Open"))))</f>
        <v/>
      </c>
      <c r="K162" s="18">
        <f>IF(J162="Overdue",'Start here'!$B$4-E162,0)</f>
        <v/>
      </c>
      <c r="L162" s="17">
        <f>IF(A162="","",IF(B162="","Link to a finding",IF(ISNA(MATCH(B162,Findings!$A$2:$A$301,0)),"Finding ID not found",IF(C162="","Describe the corrective action",IF(D162="","Add an owner",IF(E162="","Add a due date",IF(AND(F162&lt;&gt;"",P162&lt;&gt;"",F162&lt;P162),"Completed before the finding was logged",IF(AND(I162&lt;&gt;"",F162&lt;&gt;"",I162&lt;F162),"Verified before completed",IF(AND(H162&lt;&gt;"",H162=D162),"Verifier is the owner",IF(AND(F162&lt;&gt;"",G162=""),"Add completion evidence",IF(AND(F162&lt;&gt;"",H162=""),"Add a verifier",IF(AND(F162&lt;&gt;"",I162=""),"Add a verification date","OK"))))))))))))</f>
        <v/>
      </c>
      <c r="M162" s="17">
        <f>IF(A162="","",IFERROR(INDEX(Findings!$H$2:$H$301,MATCH(B162,Findings!$A$2:$A$301,0)),""))</f>
        <v/>
      </c>
      <c r="N162" s="17">
        <f>IF(A162="","",IFERROR(INDEX(Findings!$O$2:$O$301,MATCH(B162,Findings!$A$2:$A$301,0)),""))</f>
        <v/>
      </c>
      <c r="O162" s="17">
        <f>IF(A162="","",IF(OR('Start here'!$B$5="",N162='Start here'!$B$5),1,0))</f>
        <v/>
      </c>
      <c r="P162" s="19">
        <f>IF(A162="","",IFERROR(IF(INDEX(Findings!$C$2:$C$301,MATCH(B162,Findings!$A$2:$A$301,0))="","",INDEX(Findings!$C$2:$C$301,MATCH(B162,Findings!$A$2:$A$301,0))),""))</f>
        <v/>
      </c>
    </row>
    <row r="163">
      <c r="A163" s="14" t="n"/>
      <c r="B163" s="14" t="n"/>
      <c r="C163" s="14" t="n"/>
      <c r="D163" s="14" t="n"/>
      <c r="E163" s="16" t="n"/>
      <c r="F163" s="16" t="n"/>
      <c r="G163" s="14" t="n"/>
      <c r="H163" s="14" t="n"/>
      <c r="I163" s="16" t="n"/>
      <c r="J163" s="17">
        <f>IF(A163="","",IF(AND(P163&lt;&gt;"",P163&gt;'Start here'!$B$4),"Not yet logged",IF(AND(F163&lt;&gt;"",F163&lt;='Start here'!$B$4),IF(AND(H163&lt;&gt;"",I163&lt;&gt;"",I163&lt;='Start here'!$B$4),"Closed and verified","Closed, not verified"),IF(AND(E163&lt;&gt;"",E163&lt;'Start here'!$B$4),"Overdue","Open"))))</f>
        <v/>
      </c>
      <c r="K163" s="18">
        <f>IF(J163="Overdue",'Start here'!$B$4-E163,0)</f>
        <v/>
      </c>
      <c r="L163" s="17">
        <f>IF(A163="","",IF(B163="","Link to a finding",IF(ISNA(MATCH(B163,Findings!$A$2:$A$301,0)),"Finding ID not found",IF(C163="","Describe the corrective action",IF(D163="","Add an owner",IF(E163="","Add a due date",IF(AND(F163&lt;&gt;"",P163&lt;&gt;"",F163&lt;P163),"Completed before the finding was logged",IF(AND(I163&lt;&gt;"",F163&lt;&gt;"",I163&lt;F163),"Verified before completed",IF(AND(H163&lt;&gt;"",H163=D163),"Verifier is the owner",IF(AND(F163&lt;&gt;"",G163=""),"Add completion evidence",IF(AND(F163&lt;&gt;"",H163=""),"Add a verifier",IF(AND(F163&lt;&gt;"",I163=""),"Add a verification date","OK"))))))))))))</f>
        <v/>
      </c>
      <c r="M163" s="17">
        <f>IF(A163="","",IFERROR(INDEX(Findings!$H$2:$H$301,MATCH(B163,Findings!$A$2:$A$301,0)),""))</f>
        <v/>
      </c>
      <c r="N163" s="17">
        <f>IF(A163="","",IFERROR(INDEX(Findings!$O$2:$O$301,MATCH(B163,Findings!$A$2:$A$301,0)),""))</f>
        <v/>
      </c>
      <c r="O163" s="17">
        <f>IF(A163="","",IF(OR('Start here'!$B$5="",N163='Start here'!$B$5),1,0))</f>
        <v/>
      </c>
      <c r="P163" s="19">
        <f>IF(A163="","",IFERROR(IF(INDEX(Findings!$C$2:$C$301,MATCH(B163,Findings!$A$2:$A$301,0))="","",INDEX(Findings!$C$2:$C$301,MATCH(B163,Findings!$A$2:$A$301,0))),""))</f>
        <v/>
      </c>
    </row>
    <row r="164">
      <c r="A164" s="14" t="n"/>
      <c r="B164" s="14" t="n"/>
      <c r="C164" s="14" t="n"/>
      <c r="D164" s="14" t="n"/>
      <c r="E164" s="16" t="n"/>
      <c r="F164" s="16" t="n"/>
      <c r="G164" s="14" t="n"/>
      <c r="H164" s="14" t="n"/>
      <c r="I164" s="16" t="n"/>
      <c r="J164" s="17">
        <f>IF(A164="","",IF(AND(P164&lt;&gt;"",P164&gt;'Start here'!$B$4),"Not yet logged",IF(AND(F164&lt;&gt;"",F164&lt;='Start here'!$B$4),IF(AND(H164&lt;&gt;"",I164&lt;&gt;"",I164&lt;='Start here'!$B$4),"Closed and verified","Closed, not verified"),IF(AND(E164&lt;&gt;"",E164&lt;'Start here'!$B$4),"Overdue","Open"))))</f>
        <v/>
      </c>
      <c r="K164" s="18">
        <f>IF(J164="Overdue",'Start here'!$B$4-E164,0)</f>
        <v/>
      </c>
      <c r="L164" s="17">
        <f>IF(A164="","",IF(B164="","Link to a finding",IF(ISNA(MATCH(B164,Findings!$A$2:$A$301,0)),"Finding ID not found",IF(C164="","Describe the corrective action",IF(D164="","Add an owner",IF(E164="","Add a due date",IF(AND(F164&lt;&gt;"",P164&lt;&gt;"",F164&lt;P164),"Completed before the finding was logged",IF(AND(I164&lt;&gt;"",F164&lt;&gt;"",I164&lt;F164),"Verified before completed",IF(AND(H164&lt;&gt;"",H164=D164),"Verifier is the owner",IF(AND(F164&lt;&gt;"",G164=""),"Add completion evidence",IF(AND(F164&lt;&gt;"",H164=""),"Add a verifier",IF(AND(F164&lt;&gt;"",I164=""),"Add a verification date","OK"))))))))))))</f>
        <v/>
      </c>
      <c r="M164" s="17">
        <f>IF(A164="","",IFERROR(INDEX(Findings!$H$2:$H$301,MATCH(B164,Findings!$A$2:$A$301,0)),""))</f>
        <v/>
      </c>
      <c r="N164" s="17">
        <f>IF(A164="","",IFERROR(INDEX(Findings!$O$2:$O$301,MATCH(B164,Findings!$A$2:$A$301,0)),""))</f>
        <v/>
      </c>
      <c r="O164" s="17">
        <f>IF(A164="","",IF(OR('Start here'!$B$5="",N164='Start here'!$B$5),1,0))</f>
        <v/>
      </c>
      <c r="P164" s="19">
        <f>IF(A164="","",IFERROR(IF(INDEX(Findings!$C$2:$C$301,MATCH(B164,Findings!$A$2:$A$301,0))="","",INDEX(Findings!$C$2:$C$301,MATCH(B164,Findings!$A$2:$A$301,0))),""))</f>
        <v/>
      </c>
    </row>
    <row r="165">
      <c r="A165" s="14" t="n"/>
      <c r="B165" s="14" t="n"/>
      <c r="C165" s="14" t="n"/>
      <c r="D165" s="14" t="n"/>
      <c r="E165" s="16" t="n"/>
      <c r="F165" s="16" t="n"/>
      <c r="G165" s="14" t="n"/>
      <c r="H165" s="14" t="n"/>
      <c r="I165" s="16" t="n"/>
      <c r="J165" s="17">
        <f>IF(A165="","",IF(AND(P165&lt;&gt;"",P165&gt;'Start here'!$B$4),"Not yet logged",IF(AND(F165&lt;&gt;"",F165&lt;='Start here'!$B$4),IF(AND(H165&lt;&gt;"",I165&lt;&gt;"",I165&lt;='Start here'!$B$4),"Closed and verified","Closed, not verified"),IF(AND(E165&lt;&gt;"",E165&lt;'Start here'!$B$4),"Overdue","Open"))))</f>
        <v/>
      </c>
      <c r="K165" s="18">
        <f>IF(J165="Overdue",'Start here'!$B$4-E165,0)</f>
        <v/>
      </c>
      <c r="L165" s="17">
        <f>IF(A165="","",IF(B165="","Link to a finding",IF(ISNA(MATCH(B165,Findings!$A$2:$A$301,0)),"Finding ID not found",IF(C165="","Describe the corrective action",IF(D165="","Add an owner",IF(E165="","Add a due date",IF(AND(F165&lt;&gt;"",P165&lt;&gt;"",F165&lt;P165),"Completed before the finding was logged",IF(AND(I165&lt;&gt;"",F165&lt;&gt;"",I165&lt;F165),"Verified before completed",IF(AND(H165&lt;&gt;"",H165=D165),"Verifier is the owner",IF(AND(F165&lt;&gt;"",G165=""),"Add completion evidence",IF(AND(F165&lt;&gt;"",H165=""),"Add a verifier",IF(AND(F165&lt;&gt;"",I165=""),"Add a verification date","OK"))))))))))))</f>
        <v/>
      </c>
      <c r="M165" s="17">
        <f>IF(A165="","",IFERROR(INDEX(Findings!$H$2:$H$301,MATCH(B165,Findings!$A$2:$A$301,0)),""))</f>
        <v/>
      </c>
      <c r="N165" s="17">
        <f>IF(A165="","",IFERROR(INDEX(Findings!$O$2:$O$301,MATCH(B165,Findings!$A$2:$A$301,0)),""))</f>
        <v/>
      </c>
      <c r="O165" s="17">
        <f>IF(A165="","",IF(OR('Start here'!$B$5="",N165='Start here'!$B$5),1,0))</f>
        <v/>
      </c>
      <c r="P165" s="19">
        <f>IF(A165="","",IFERROR(IF(INDEX(Findings!$C$2:$C$301,MATCH(B165,Findings!$A$2:$A$301,0))="","",INDEX(Findings!$C$2:$C$301,MATCH(B165,Findings!$A$2:$A$301,0))),""))</f>
        <v/>
      </c>
    </row>
    <row r="166">
      <c r="A166" s="14" t="n"/>
      <c r="B166" s="14" t="n"/>
      <c r="C166" s="14" t="n"/>
      <c r="D166" s="14" t="n"/>
      <c r="E166" s="16" t="n"/>
      <c r="F166" s="16" t="n"/>
      <c r="G166" s="14" t="n"/>
      <c r="H166" s="14" t="n"/>
      <c r="I166" s="16" t="n"/>
      <c r="J166" s="17">
        <f>IF(A166="","",IF(AND(P166&lt;&gt;"",P166&gt;'Start here'!$B$4),"Not yet logged",IF(AND(F166&lt;&gt;"",F166&lt;='Start here'!$B$4),IF(AND(H166&lt;&gt;"",I166&lt;&gt;"",I166&lt;='Start here'!$B$4),"Closed and verified","Closed, not verified"),IF(AND(E166&lt;&gt;"",E166&lt;'Start here'!$B$4),"Overdue","Open"))))</f>
        <v/>
      </c>
      <c r="K166" s="18">
        <f>IF(J166="Overdue",'Start here'!$B$4-E166,0)</f>
        <v/>
      </c>
      <c r="L166" s="17">
        <f>IF(A166="","",IF(B166="","Link to a finding",IF(ISNA(MATCH(B166,Findings!$A$2:$A$301,0)),"Finding ID not found",IF(C166="","Describe the corrective action",IF(D166="","Add an owner",IF(E166="","Add a due date",IF(AND(F166&lt;&gt;"",P166&lt;&gt;"",F166&lt;P166),"Completed before the finding was logged",IF(AND(I166&lt;&gt;"",F166&lt;&gt;"",I166&lt;F166),"Verified before completed",IF(AND(H166&lt;&gt;"",H166=D166),"Verifier is the owner",IF(AND(F166&lt;&gt;"",G166=""),"Add completion evidence",IF(AND(F166&lt;&gt;"",H166=""),"Add a verifier",IF(AND(F166&lt;&gt;"",I166=""),"Add a verification date","OK"))))))))))))</f>
        <v/>
      </c>
      <c r="M166" s="17">
        <f>IF(A166="","",IFERROR(INDEX(Findings!$H$2:$H$301,MATCH(B166,Findings!$A$2:$A$301,0)),""))</f>
        <v/>
      </c>
      <c r="N166" s="17">
        <f>IF(A166="","",IFERROR(INDEX(Findings!$O$2:$O$301,MATCH(B166,Findings!$A$2:$A$301,0)),""))</f>
        <v/>
      </c>
      <c r="O166" s="17">
        <f>IF(A166="","",IF(OR('Start here'!$B$5="",N166='Start here'!$B$5),1,0))</f>
        <v/>
      </c>
      <c r="P166" s="19">
        <f>IF(A166="","",IFERROR(IF(INDEX(Findings!$C$2:$C$301,MATCH(B166,Findings!$A$2:$A$301,0))="","",INDEX(Findings!$C$2:$C$301,MATCH(B166,Findings!$A$2:$A$301,0))),""))</f>
        <v/>
      </c>
    </row>
    <row r="167">
      <c r="A167" s="14" t="n"/>
      <c r="B167" s="14" t="n"/>
      <c r="C167" s="14" t="n"/>
      <c r="D167" s="14" t="n"/>
      <c r="E167" s="16" t="n"/>
      <c r="F167" s="16" t="n"/>
      <c r="G167" s="14" t="n"/>
      <c r="H167" s="14" t="n"/>
      <c r="I167" s="16" t="n"/>
      <c r="J167" s="17">
        <f>IF(A167="","",IF(AND(P167&lt;&gt;"",P167&gt;'Start here'!$B$4),"Not yet logged",IF(AND(F167&lt;&gt;"",F167&lt;='Start here'!$B$4),IF(AND(H167&lt;&gt;"",I167&lt;&gt;"",I167&lt;='Start here'!$B$4),"Closed and verified","Closed, not verified"),IF(AND(E167&lt;&gt;"",E167&lt;'Start here'!$B$4),"Overdue","Open"))))</f>
        <v/>
      </c>
      <c r="K167" s="18">
        <f>IF(J167="Overdue",'Start here'!$B$4-E167,0)</f>
        <v/>
      </c>
      <c r="L167" s="17">
        <f>IF(A167="","",IF(B167="","Link to a finding",IF(ISNA(MATCH(B167,Findings!$A$2:$A$301,0)),"Finding ID not found",IF(C167="","Describe the corrective action",IF(D167="","Add an owner",IF(E167="","Add a due date",IF(AND(F167&lt;&gt;"",P167&lt;&gt;"",F167&lt;P167),"Completed before the finding was logged",IF(AND(I167&lt;&gt;"",F167&lt;&gt;"",I167&lt;F167),"Verified before completed",IF(AND(H167&lt;&gt;"",H167=D167),"Verifier is the owner",IF(AND(F167&lt;&gt;"",G167=""),"Add completion evidence",IF(AND(F167&lt;&gt;"",H167=""),"Add a verifier",IF(AND(F167&lt;&gt;"",I167=""),"Add a verification date","OK"))))))))))))</f>
        <v/>
      </c>
      <c r="M167" s="17">
        <f>IF(A167="","",IFERROR(INDEX(Findings!$H$2:$H$301,MATCH(B167,Findings!$A$2:$A$301,0)),""))</f>
        <v/>
      </c>
      <c r="N167" s="17">
        <f>IF(A167="","",IFERROR(INDEX(Findings!$O$2:$O$301,MATCH(B167,Findings!$A$2:$A$301,0)),""))</f>
        <v/>
      </c>
      <c r="O167" s="17">
        <f>IF(A167="","",IF(OR('Start here'!$B$5="",N167='Start here'!$B$5),1,0))</f>
        <v/>
      </c>
      <c r="P167" s="19">
        <f>IF(A167="","",IFERROR(IF(INDEX(Findings!$C$2:$C$301,MATCH(B167,Findings!$A$2:$A$301,0))="","",INDEX(Findings!$C$2:$C$301,MATCH(B167,Findings!$A$2:$A$301,0))),""))</f>
        <v/>
      </c>
    </row>
    <row r="168">
      <c r="A168" s="14" t="n"/>
      <c r="B168" s="14" t="n"/>
      <c r="C168" s="14" t="n"/>
      <c r="D168" s="14" t="n"/>
      <c r="E168" s="16" t="n"/>
      <c r="F168" s="16" t="n"/>
      <c r="G168" s="14" t="n"/>
      <c r="H168" s="14" t="n"/>
      <c r="I168" s="16" t="n"/>
      <c r="J168" s="17">
        <f>IF(A168="","",IF(AND(P168&lt;&gt;"",P168&gt;'Start here'!$B$4),"Not yet logged",IF(AND(F168&lt;&gt;"",F168&lt;='Start here'!$B$4),IF(AND(H168&lt;&gt;"",I168&lt;&gt;"",I168&lt;='Start here'!$B$4),"Closed and verified","Closed, not verified"),IF(AND(E168&lt;&gt;"",E168&lt;'Start here'!$B$4),"Overdue","Open"))))</f>
        <v/>
      </c>
      <c r="K168" s="18">
        <f>IF(J168="Overdue",'Start here'!$B$4-E168,0)</f>
        <v/>
      </c>
      <c r="L168" s="17">
        <f>IF(A168="","",IF(B168="","Link to a finding",IF(ISNA(MATCH(B168,Findings!$A$2:$A$301,0)),"Finding ID not found",IF(C168="","Describe the corrective action",IF(D168="","Add an owner",IF(E168="","Add a due date",IF(AND(F168&lt;&gt;"",P168&lt;&gt;"",F168&lt;P168),"Completed before the finding was logged",IF(AND(I168&lt;&gt;"",F168&lt;&gt;"",I168&lt;F168),"Verified before completed",IF(AND(H168&lt;&gt;"",H168=D168),"Verifier is the owner",IF(AND(F168&lt;&gt;"",G168=""),"Add completion evidence",IF(AND(F168&lt;&gt;"",H168=""),"Add a verifier",IF(AND(F168&lt;&gt;"",I168=""),"Add a verification date","OK"))))))))))))</f>
        <v/>
      </c>
      <c r="M168" s="17">
        <f>IF(A168="","",IFERROR(INDEX(Findings!$H$2:$H$301,MATCH(B168,Findings!$A$2:$A$301,0)),""))</f>
        <v/>
      </c>
      <c r="N168" s="17">
        <f>IF(A168="","",IFERROR(INDEX(Findings!$O$2:$O$301,MATCH(B168,Findings!$A$2:$A$301,0)),""))</f>
        <v/>
      </c>
      <c r="O168" s="17">
        <f>IF(A168="","",IF(OR('Start here'!$B$5="",N168='Start here'!$B$5),1,0))</f>
        <v/>
      </c>
      <c r="P168" s="19">
        <f>IF(A168="","",IFERROR(IF(INDEX(Findings!$C$2:$C$301,MATCH(B168,Findings!$A$2:$A$301,0))="","",INDEX(Findings!$C$2:$C$301,MATCH(B168,Findings!$A$2:$A$301,0))),""))</f>
        <v/>
      </c>
    </row>
    <row r="169">
      <c r="A169" s="14" t="n"/>
      <c r="B169" s="14" t="n"/>
      <c r="C169" s="14" t="n"/>
      <c r="D169" s="14" t="n"/>
      <c r="E169" s="16" t="n"/>
      <c r="F169" s="16" t="n"/>
      <c r="G169" s="14" t="n"/>
      <c r="H169" s="14" t="n"/>
      <c r="I169" s="16" t="n"/>
      <c r="J169" s="17">
        <f>IF(A169="","",IF(AND(P169&lt;&gt;"",P169&gt;'Start here'!$B$4),"Not yet logged",IF(AND(F169&lt;&gt;"",F169&lt;='Start here'!$B$4),IF(AND(H169&lt;&gt;"",I169&lt;&gt;"",I169&lt;='Start here'!$B$4),"Closed and verified","Closed, not verified"),IF(AND(E169&lt;&gt;"",E169&lt;'Start here'!$B$4),"Overdue","Open"))))</f>
        <v/>
      </c>
      <c r="K169" s="18">
        <f>IF(J169="Overdue",'Start here'!$B$4-E169,0)</f>
        <v/>
      </c>
      <c r="L169" s="17">
        <f>IF(A169="","",IF(B169="","Link to a finding",IF(ISNA(MATCH(B169,Findings!$A$2:$A$301,0)),"Finding ID not found",IF(C169="","Describe the corrective action",IF(D169="","Add an owner",IF(E169="","Add a due date",IF(AND(F169&lt;&gt;"",P169&lt;&gt;"",F169&lt;P169),"Completed before the finding was logged",IF(AND(I169&lt;&gt;"",F169&lt;&gt;"",I169&lt;F169),"Verified before completed",IF(AND(H169&lt;&gt;"",H169=D169),"Verifier is the owner",IF(AND(F169&lt;&gt;"",G169=""),"Add completion evidence",IF(AND(F169&lt;&gt;"",H169=""),"Add a verifier",IF(AND(F169&lt;&gt;"",I169=""),"Add a verification date","OK"))))))))))))</f>
        <v/>
      </c>
      <c r="M169" s="17">
        <f>IF(A169="","",IFERROR(INDEX(Findings!$H$2:$H$301,MATCH(B169,Findings!$A$2:$A$301,0)),""))</f>
        <v/>
      </c>
      <c r="N169" s="17">
        <f>IF(A169="","",IFERROR(INDEX(Findings!$O$2:$O$301,MATCH(B169,Findings!$A$2:$A$301,0)),""))</f>
        <v/>
      </c>
      <c r="O169" s="17">
        <f>IF(A169="","",IF(OR('Start here'!$B$5="",N169='Start here'!$B$5),1,0))</f>
        <v/>
      </c>
      <c r="P169" s="19">
        <f>IF(A169="","",IFERROR(IF(INDEX(Findings!$C$2:$C$301,MATCH(B169,Findings!$A$2:$A$301,0))="","",INDEX(Findings!$C$2:$C$301,MATCH(B169,Findings!$A$2:$A$301,0))),""))</f>
        <v/>
      </c>
    </row>
    <row r="170">
      <c r="A170" s="14" t="n"/>
      <c r="B170" s="14" t="n"/>
      <c r="C170" s="14" t="n"/>
      <c r="D170" s="14" t="n"/>
      <c r="E170" s="16" t="n"/>
      <c r="F170" s="16" t="n"/>
      <c r="G170" s="14" t="n"/>
      <c r="H170" s="14" t="n"/>
      <c r="I170" s="16" t="n"/>
      <c r="J170" s="17">
        <f>IF(A170="","",IF(AND(P170&lt;&gt;"",P170&gt;'Start here'!$B$4),"Not yet logged",IF(AND(F170&lt;&gt;"",F170&lt;='Start here'!$B$4),IF(AND(H170&lt;&gt;"",I170&lt;&gt;"",I170&lt;='Start here'!$B$4),"Closed and verified","Closed, not verified"),IF(AND(E170&lt;&gt;"",E170&lt;'Start here'!$B$4),"Overdue","Open"))))</f>
        <v/>
      </c>
      <c r="K170" s="18">
        <f>IF(J170="Overdue",'Start here'!$B$4-E170,0)</f>
        <v/>
      </c>
      <c r="L170" s="17">
        <f>IF(A170="","",IF(B170="","Link to a finding",IF(ISNA(MATCH(B170,Findings!$A$2:$A$301,0)),"Finding ID not found",IF(C170="","Describe the corrective action",IF(D170="","Add an owner",IF(E170="","Add a due date",IF(AND(F170&lt;&gt;"",P170&lt;&gt;"",F170&lt;P170),"Completed before the finding was logged",IF(AND(I170&lt;&gt;"",F170&lt;&gt;"",I170&lt;F170),"Verified before completed",IF(AND(H170&lt;&gt;"",H170=D170),"Verifier is the owner",IF(AND(F170&lt;&gt;"",G170=""),"Add completion evidence",IF(AND(F170&lt;&gt;"",H170=""),"Add a verifier",IF(AND(F170&lt;&gt;"",I170=""),"Add a verification date","OK"))))))))))))</f>
        <v/>
      </c>
      <c r="M170" s="17">
        <f>IF(A170="","",IFERROR(INDEX(Findings!$H$2:$H$301,MATCH(B170,Findings!$A$2:$A$301,0)),""))</f>
        <v/>
      </c>
      <c r="N170" s="17">
        <f>IF(A170="","",IFERROR(INDEX(Findings!$O$2:$O$301,MATCH(B170,Findings!$A$2:$A$301,0)),""))</f>
        <v/>
      </c>
      <c r="O170" s="17">
        <f>IF(A170="","",IF(OR('Start here'!$B$5="",N170='Start here'!$B$5),1,0))</f>
        <v/>
      </c>
      <c r="P170" s="19">
        <f>IF(A170="","",IFERROR(IF(INDEX(Findings!$C$2:$C$301,MATCH(B170,Findings!$A$2:$A$301,0))="","",INDEX(Findings!$C$2:$C$301,MATCH(B170,Findings!$A$2:$A$301,0))),""))</f>
        <v/>
      </c>
    </row>
    <row r="171">
      <c r="A171" s="14" t="n"/>
      <c r="B171" s="14" t="n"/>
      <c r="C171" s="14" t="n"/>
      <c r="D171" s="14" t="n"/>
      <c r="E171" s="16" t="n"/>
      <c r="F171" s="16" t="n"/>
      <c r="G171" s="14" t="n"/>
      <c r="H171" s="14" t="n"/>
      <c r="I171" s="16" t="n"/>
      <c r="J171" s="17">
        <f>IF(A171="","",IF(AND(P171&lt;&gt;"",P171&gt;'Start here'!$B$4),"Not yet logged",IF(AND(F171&lt;&gt;"",F171&lt;='Start here'!$B$4),IF(AND(H171&lt;&gt;"",I171&lt;&gt;"",I171&lt;='Start here'!$B$4),"Closed and verified","Closed, not verified"),IF(AND(E171&lt;&gt;"",E171&lt;'Start here'!$B$4),"Overdue","Open"))))</f>
        <v/>
      </c>
      <c r="K171" s="18">
        <f>IF(J171="Overdue",'Start here'!$B$4-E171,0)</f>
        <v/>
      </c>
      <c r="L171" s="17">
        <f>IF(A171="","",IF(B171="","Link to a finding",IF(ISNA(MATCH(B171,Findings!$A$2:$A$301,0)),"Finding ID not found",IF(C171="","Describe the corrective action",IF(D171="","Add an owner",IF(E171="","Add a due date",IF(AND(F171&lt;&gt;"",P171&lt;&gt;"",F171&lt;P171),"Completed before the finding was logged",IF(AND(I171&lt;&gt;"",F171&lt;&gt;"",I171&lt;F171),"Verified before completed",IF(AND(H171&lt;&gt;"",H171=D171),"Verifier is the owner",IF(AND(F171&lt;&gt;"",G171=""),"Add completion evidence",IF(AND(F171&lt;&gt;"",H171=""),"Add a verifier",IF(AND(F171&lt;&gt;"",I171=""),"Add a verification date","OK"))))))))))))</f>
        <v/>
      </c>
      <c r="M171" s="17">
        <f>IF(A171="","",IFERROR(INDEX(Findings!$H$2:$H$301,MATCH(B171,Findings!$A$2:$A$301,0)),""))</f>
        <v/>
      </c>
      <c r="N171" s="17">
        <f>IF(A171="","",IFERROR(INDEX(Findings!$O$2:$O$301,MATCH(B171,Findings!$A$2:$A$301,0)),""))</f>
        <v/>
      </c>
      <c r="O171" s="17">
        <f>IF(A171="","",IF(OR('Start here'!$B$5="",N171='Start here'!$B$5),1,0))</f>
        <v/>
      </c>
      <c r="P171" s="19">
        <f>IF(A171="","",IFERROR(IF(INDEX(Findings!$C$2:$C$301,MATCH(B171,Findings!$A$2:$A$301,0))="","",INDEX(Findings!$C$2:$C$301,MATCH(B171,Findings!$A$2:$A$301,0))),""))</f>
        <v/>
      </c>
    </row>
    <row r="172">
      <c r="A172" s="14" t="n"/>
      <c r="B172" s="14" t="n"/>
      <c r="C172" s="14" t="n"/>
      <c r="D172" s="14" t="n"/>
      <c r="E172" s="16" t="n"/>
      <c r="F172" s="16" t="n"/>
      <c r="G172" s="14" t="n"/>
      <c r="H172" s="14" t="n"/>
      <c r="I172" s="16" t="n"/>
      <c r="J172" s="17">
        <f>IF(A172="","",IF(AND(P172&lt;&gt;"",P172&gt;'Start here'!$B$4),"Not yet logged",IF(AND(F172&lt;&gt;"",F172&lt;='Start here'!$B$4),IF(AND(H172&lt;&gt;"",I172&lt;&gt;"",I172&lt;='Start here'!$B$4),"Closed and verified","Closed, not verified"),IF(AND(E172&lt;&gt;"",E172&lt;'Start here'!$B$4),"Overdue","Open"))))</f>
        <v/>
      </c>
      <c r="K172" s="18">
        <f>IF(J172="Overdue",'Start here'!$B$4-E172,0)</f>
        <v/>
      </c>
      <c r="L172" s="17">
        <f>IF(A172="","",IF(B172="","Link to a finding",IF(ISNA(MATCH(B172,Findings!$A$2:$A$301,0)),"Finding ID not found",IF(C172="","Describe the corrective action",IF(D172="","Add an owner",IF(E172="","Add a due date",IF(AND(F172&lt;&gt;"",P172&lt;&gt;"",F172&lt;P172),"Completed before the finding was logged",IF(AND(I172&lt;&gt;"",F172&lt;&gt;"",I172&lt;F172),"Verified before completed",IF(AND(H172&lt;&gt;"",H172=D172),"Verifier is the owner",IF(AND(F172&lt;&gt;"",G172=""),"Add completion evidence",IF(AND(F172&lt;&gt;"",H172=""),"Add a verifier",IF(AND(F172&lt;&gt;"",I172=""),"Add a verification date","OK"))))))))))))</f>
        <v/>
      </c>
      <c r="M172" s="17">
        <f>IF(A172="","",IFERROR(INDEX(Findings!$H$2:$H$301,MATCH(B172,Findings!$A$2:$A$301,0)),""))</f>
        <v/>
      </c>
      <c r="N172" s="17">
        <f>IF(A172="","",IFERROR(INDEX(Findings!$O$2:$O$301,MATCH(B172,Findings!$A$2:$A$301,0)),""))</f>
        <v/>
      </c>
      <c r="O172" s="17">
        <f>IF(A172="","",IF(OR('Start here'!$B$5="",N172='Start here'!$B$5),1,0))</f>
        <v/>
      </c>
      <c r="P172" s="19">
        <f>IF(A172="","",IFERROR(IF(INDEX(Findings!$C$2:$C$301,MATCH(B172,Findings!$A$2:$A$301,0))="","",INDEX(Findings!$C$2:$C$301,MATCH(B172,Findings!$A$2:$A$301,0))),""))</f>
        <v/>
      </c>
    </row>
    <row r="173">
      <c r="A173" s="14" t="n"/>
      <c r="B173" s="14" t="n"/>
      <c r="C173" s="14" t="n"/>
      <c r="D173" s="14" t="n"/>
      <c r="E173" s="16" t="n"/>
      <c r="F173" s="16" t="n"/>
      <c r="G173" s="14" t="n"/>
      <c r="H173" s="14" t="n"/>
      <c r="I173" s="16" t="n"/>
      <c r="J173" s="17">
        <f>IF(A173="","",IF(AND(P173&lt;&gt;"",P173&gt;'Start here'!$B$4),"Not yet logged",IF(AND(F173&lt;&gt;"",F173&lt;='Start here'!$B$4),IF(AND(H173&lt;&gt;"",I173&lt;&gt;"",I173&lt;='Start here'!$B$4),"Closed and verified","Closed, not verified"),IF(AND(E173&lt;&gt;"",E173&lt;'Start here'!$B$4),"Overdue","Open"))))</f>
        <v/>
      </c>
      <c r="K173" s="18">
        <f>IF(J173="Overdue",'Start here'!$B$4-E173,0)</f>
        <v/>
      </c>
      <c r="L173" s="17">
        <f>IF(A173="","",IF(B173="","Link to a finding",IF(ISNA(MATCH(B173,Findings!$A$2:$A$301,0)),"Finding ID not found",IF(C173="","Describe the corrective action",IF(D173="","Add an owner",IF(E173="","Add a due date",IF(AND(F173&lt;&gt;"",P173&lt;&gt;"",F173&lt;P173),"Completed before the finding was logged",IF(AND(I173&lt;&gt;"",F173&lt;&gt;"",I173&lt;F173),"Verified before completed",IF(AND(H173&lt;&gt;"",H173=D173),"Verifier is the owner",IF(AND(F173&lt;&gt;"",G173=""),"Add completion evidence",IF(AND(F173&lt;&gt;"",H173=""),"Add a verifier",IF(AND(F173&lt;&gt;"",I173=""),"Add a verification date","OK"))))))))))))</f>
        <v/>
      </c>
      <c r="M173" s="17">
        <f>IF(A173="","",IFERROR(INDEX(Findings!$H$2:$H$301,MATCH(B173,Findings!$A$2:$A$301,0)),""))</f>
        <v/>
      </c>
      <c r="N173" s="17">
        <f>IF(A173="","",IFERROR(INDEX(Findings!$O$2:$O$301,MATCH(B173,Findings!$A$2:$A$301,0)),""))</f>
        <v/>
      </c>
      <c r="O173" s="17">
        <f>IF(A173="","",IF(OR('Start here'!$B$5="",N173='Start here'!$B$5),1,0))</f>
        <v/>
      </c>
      <c r="P173" s="19">
        <f>IF(A173="","",IFERROR(IF(INDEX(Findings!$C$2:$C$301,MATCH(B173,Findings!$A$2:$A$301,0))="","",INDEX(Findings!$C$2:$C$301,MATCH(B173,Findings!$A$2:$A$301,0))),""))</f>
        <v/>
      </c>
    </row>
    <row r="174">
      <c r="A174" s="14" t="n"/>
      <c r="B174" s="14" t="n"/>
      <c r="C174" s="14" t="n"/>
      <c r="D174" s="14" t="n"/>
      <c r="E174" s="16" t="n"/>
      <c r="F174" s="16" t="n"/>
      <c r="G174" s="14" t="n"/>
      <c r="H174" s="14" t="n"/>
      <c r="I174" s="16" t="n"/>
      <c r="J174" s="17">
        <f>IF(A174="","",IF(AND(P174&lt;&gt;"",P174&gt;'Start here'!$B$4),"Not yet logged",IF(AND(F174&lt;&gt;"",F174&lt;='Start here'!$B$4),IF(AND(H174&lt;&gt;"",I174&lt;&gt;"",I174&lt;='Start here'!$B$4),"Closed and verified","Closed, not verified"),IF(AND(E174&lt;&gt;"",E174&lt;'Start here'!$B$4),"Overdue","Open"))))</f>
        <v/>
      </c>
      <c r="K174" s="18">
        <f>IF(J174="Overdue",'Start here'!$B$4-E174,0)</f>
        <v/>
      </c>
      <c r="L174" s="17">
        <f>IF(A174="","",IF(B174="","Link to a finding",IF(ISNA(MATCH(B174,Findings!$A$2:$A$301,0)),"Finding ID not found",IF(C174="","Describe the corrective action",IF(D174="","Add an owner",IF(E174="","Add a due date",IF(AND(F174&lt;&gt;"",P174&lt;&gt;"",F174&lt;P174),"Completed before the finding was logged",IF(AND(I174&lt;&gt;"",F174&lt;&gt;"",I174&lt;F174),"Verified before completed",IF(AND(H174&lt;&gt;"",H174=D174),"Verifier is the owner",IF(AND(F174&lt;&gt;"",G174=""),"Add completion evidence",IF(AND(F174&lt;&gt;"",H174=""),"Add a verifier",IF(AND(F174&lt;&gt;"",I174=""),"Add a verification date","OK"))))))))))))</f>
        <v/>
      </c>
      <c r="M174" s="17">
        <f>IF(A174="","",IFERROR(INDEX(Findings!$H$2:$H$301,MATCH(B174,Findings!$A$2:$A$301,0)),""))</f>
        <v/>
      </c>
      <c r="N174" s="17">
        <f>IF(A174="","",IFERROR(INDEX(Findings!$O$2:$O$301,MATCH(B174,Findings!$A$2:$A$301,0)),""))</f>
        <v/>
      </c>
      <c r="O174" s="17">
        <f>IF(A174="","",IF(OR('Start here'!$B$5="",N174='Start here'!$B$5),1,0))</f>
        <v/>
      </c>
      <c r="P174" s="19">
        <f>IF(A174="","",IFERROR(IF(INDEX(Findings!$C$2:$C$301,MATCH(B174,Findings!$A$2:$A$301,0))="","",INDEX(Findings!$C$2:$C$301,MATCH(B174,Findings!$A$2:$A$301,0))),""))</f>
        <v/>
      </c>
    </row>
    <row r="175">
      <c r="A175" s="14" t="n"/>
      <c r="B175" s="14" t="n"/>
      <c r="C175" s="14" t="n"/>
      <c r="D175" s="14" t="n"/>
      <c r="E175" s="16" t="n"/>
      <c r="F175" s="16" t="n"/>
      <c r="G175" s="14" t="n"/>
      <c r="H175" s="14" t="n"/>
      <c r="I175" s="16" t="n"/>
      <c r="J175" s="17">
        <f>IF(A175="","",IF(AND(P175&lt;&gt;"",P175&gt;'Start here'!$B$4),"Not yet logged",IF(AND(F175&lt;&gt;"",F175&lt;='Start here'!$B$4),IF(AND(H175&lt;&gt;"",I175&lt;&gt;"",I175&lt;='Start here'!$B$4),"Closed and verified","Closed, not verified"),IF(AND(E175&lt;&gt;"",E175&lt;'Start here'!$B$4),"Overdue","Open"))))</f>
        <v/>
      </c>
      <c r="K175" s="18">
        <f>IF(J175="Overdue",'Start here'!$B$4-E175,0)</f>
        <v/>
      </c>
      <c r="L175" s="17">
        <f>IF(A175="","",IF(B175="","Link to a finding",IF(ISNA(MATCH(B175,Findings!$A$2:$A$301,0)),"Finding ID not found",IF(C175="","Describe the corrective action",IF(D175="","Add an owner",IF(E175="","Add a due date",IF(AND(F175&lt;&gt;"",P175&lt;&gt;"",F175&lt;P175),"Completed before the finding was logged",IF(AND(I175&lt;&gt;"",F175&lt;&gt;"",I175&lt;F175),"Verified before completed",IF(AND(H175&lt;&gt;"",H175=D175),"Verifier is the owner",IF(AND(F175&lt;&gt;"",G175=""),"Add completion evidence",IF(AND(F175&lt;&gt;"",H175=""),"Add a verifier",IF(AND(F175&lt;&gt;"",I175=""),"Add a verification date","OK"))))))))))))</f>
        <v/>
      </c>
      <c r="M175" s="17">
        <f>IF(A175="","",IFERROR(INDEX(Findings!$H$2:$H$301,MATCH(B175,Findings!$A$2:$A$301,0)),""))</f>
        <v/>
      </c>
      <c r="N175" s="17">
        <f>IF(A175="","",IFERROR(INDEX(Findings!$O$2:$O$301,MATCH(B175,Findings!$A$2:$A$301,0)),""))</f>
        <v/>
      </c>
      <c r="O175" s="17">
        <f>IF(A175="","",IF(OR('Start here'!$B$5="",N175='Start here'!$B$5),1,0))</f>
        <v/>
      </c>
      <c r="P175" s="19">
        <f>IF(A175="","",IFERROR(IF(INDEX(Findings!$C$2:$C$301,MATCH(B175,Findings!$A$2:$A$301,0))="","",INDEX(Findings!$C$2:$C$301,MATCH(B175,Findings!$A$2:$A$301,0))),""))</f>
        <v/>
      </c>
    </row>
    <row r="176">
      <c r="A176" s="14" t="n"/>
      <c r="B176" s="14" t="n"/>
      <c r="C176" s="14" t="n"/>
      <c r="D176" s="14" t="n"/>
      <c r="E176" s="16" t="n"/>
      <c r="F176" s="16" t="n"/>
      <c r="G176" s="14" t="n"/>
      <c r="H176" s="14" t="n"/>
      <c r="I176" s="16" t="n"/>
      <c r="J176" s="17">
        <f>IF(A176="","",IF(AND(P176&lt;&gt;"",P176&gt;'Start here'!$B$4),"Not yet logged",IF(AND(F176&lt;&gt;"",F176&lt;='Start here'!$B$4),IF(AND(H176&lt;&gt;"",I176&lt;&gt;"",I176&lt;='Start here'!$B$4),"Closed and verified","Closed, not verified"),IF(AND(E176&lt;&gt;"",E176&lt;'Start here'!$B$4),"Overdue","Open"))))</f>
        <v/>
      </c>
      <c r="K176" s="18">
        <f>IF(J176="Overdue",'Start here'!$B$4-E176,0)</f>
        <v/>
      </c>
      <c r="L176" s="17">
        <f>IF(A176="","",IF(B176="","Link to a finding",IF(ISNA(MATCH(B176,Findings!$A$2:$A$301,0)),"Finding ID not found",IF(C176="","Describe the corrective action",IF(D176="","Add an owner",IF(E176="","Add a due date",IF(AND(F176&lt;&gt;"",P176&lt;&gt;"",F176&lt;P176),"Completed before the finding was logged",IF(AND(I176&lt;&gt;"",F176&lt;&gt;"",I176&lt;F176),"Verified before completed",IF(AND(H176&lt;&gt;"",H176=D176),"Verifier is the owner",IF(AND(F176&lt;&gt;"",G176=""),"Add completion evidence",IF(AND(F176&lt;&gt;"",H176=""),"Add a verifier",IF(AND(F176&lt;&gt;"",I176=""),"Add a verification date","OK"))))))))))))</f>
        <v/>
      </c>
      <c r="M176" s="17">
        <f>IF(A176="","",IFERROR(INDEX(Findings!$H$2:$H$301,MATCH(B176,Findings!$A$2:$A$301,0)),""))</f>
        <v/>
      </c>
      <c r="N176" s="17">
        <f>IF(A176="","",IFERROR(INDEX(Findings!$O$2:$O$301,MATCH(B176,Findings!$A$2:$A$301,0)),""))</f>
        <v/>
      </c>
      <c r="O176" s="17">
        <f>IF(A176="","",IF(OR('Start here'!$B$5="",N176='Start here'!$B$5),1,0))</f>
        <v/>
      </c>
      <c r="P176" s="19">
        <f>IF(A176="","",IFERROR(IF(INDEX(Findings!$C$2:$C$301,MATCH(B176,Findings!$A$2:$A$301,0))="","",INDEX(Findings!$C$2:$C$301,MATCH(B176,Findings!$A$2:$A$301,0))),""))</f>
        <v/>
      </c>
    </row>
    <row r="177">
      <c r="A177" s="14" t="n"/>
      <c r="B177" s="14" t="n"/>
      <c r="C177" s="14" t="n"/>
      <c r="D177" s="14" t="n"/>
      <c r="E177" s="16" t="n"/>
      <c r="F177" s="16" t="n"/>
      <c r="G177" s="14" t="n"/>
      <c r="H177" s="14" t="n"/>
      <c r="I177" s="16" t="n"/>
      <c r="J177" s="17">
        <f>IF(A177="","",IF(AND(P177&lt;&gt;"",P177&gt;'Start here'!$B$4),"Not yet logged",IF(AND(F177&lt;&gt;"",F177&lt;='Start here'!$B$4),IF(AND(H177&lt;&gt;"",I177&lt;&gt;"",I177&lt;='Start here'!$B$4),"Closed and verified","Closed, not verified"),IF(AND(E177&lt;&gt;"",E177&lt;'Start here'!$B$4),"Overdue","Open"))))</f>
        <v/>
      </c>
      <c r="K177" s="18">
        <f>IF(J177="Overdue",'Start here'!$B$4-E177,0)</f>
        <v/>
      </c>
      <c r="L177" s="17">
        <f>IF(A177="","",IF(B177="","Link to a finding",IF(ISNA(MATCH(B177,Findings!$A$2:$A$301,0)),"Finding ID not found",IF(C177="","Describe the corrective action",IF(D177="","Add an owner",IF(E177="","Add a due date",IF(AND(F177&lt;&gt;"",P177&lt;&gt;"",F177&lt;P177),"Completed before the finding was logged",IF(AND(I177&lt;&gt;"",F177&lt;&gt;"",I177&lt;F177),"Verified before completed",IF(AND(H177&lt;&gt;"",H177=D177),"Verifier is the owner",IF(AND(F177&lt;&gt;"",G177=""),"Add completion evidence",IF(AND(F177&lt;&gt;"",H177=""),"Add a verifier",IF(AND(F177&lt;&gt;"",I177=""),"Add a verification date","OK"))))))))))))</f>
        <v/>
      </c>
      <c r="M177" s="17">
        <f>IF(A177="","",IFERROR(INDEX(Findings!$H$2:$H$301,MATCH(B177,Findings!$A$2:$A$301,0)),""))</f>
        <v/>
      </c>
      <c r="N177" s="17">
        <f>IF(A177="","",IFERROR(INDEX(Findings!$O$2:$O$301,MATCH(B177,Findings!$A$2:$A$301,0)),""))</f>
        <v/>
      </c>
      <c r="O177" s="17">
        <f>IF(A177="","",IF(OR('Start here'!$B$5="",N177='Start here'!$B$5),1,0))</f>
        <v/>
      </c>
      <c r="P177" s="19">
        <f>IF(A177="","",IFERROR(IF(INDEX(Findings!$C$2:$C$301,MATCH(B177,Findings!$A$2:$A$301,0))="","",INDEX(Findings!$C$2:$C$301,MATCH(B177,Findings!$A$2:$A$301,0))),""))</f>
        <v/>
      </c>
    </row>
    <row r="178">
      <c r="A178" s="14" t="n"/>
      <c r="B178" s="14" t="n"/>
      <c r="C178" s="14" t="n"/>
      <c r="D178" s="14" t="n"/>
      <c r="E178" s="16" t="n"/>
      <c r="F178" s="16" t="n"/>
      <c r="G178" s="14" t="n"/>
      <c r="H178" s="14" t="n"/>
      <c r="I178" s="16" t="n"/>
      <c r="J178" s="17">
        <f>IF(A178="","",IF(AND(P178&lt;&gt;"",P178&gt;'Start here'!$B$4),"Not yet logged",IF(AND(F178&lt;&gt;"",F178&lt;='Start here'!$B$4),IF(AND(H178&lt;&gt;"",I178&lt;&gt;"",I178&lt;='Start here'!$B$4),"Closed and verified","Closed, not verified"),IF(AND(E178&lt;&gt;"",E178&lt;'Start here'!$B$4),"Overdue","Open"))))</f>
        <v/>
      </c>
      <c r="K178" s="18">
        <f>IF(J178="Overdue",'Start here'!$B$4-E178,0)</f>
        <v/>
      </c>
      <c r="L178" s="17">
        <f>IF(A178="","",IF(B178="","Link to a finding",IF(ISNA(MATCH(B178,Findings!$A$2:$A$301,0)),"Finding ID not found",IF(C178="","Describe the corrective action",IF(D178="","Add an owner",IF(E178="","Add a due date",IF(AND(F178&lt;&gt;"",P178&lt;&gt;"",F178&lt;P178),"Completed before the finding was logged",IF(AND(I178&lt;&gt;"",F178&lt;&gt;"",I178&lt;F178),"Verified before completed",IF(AND(H178&lt;&gt;"",H178=D178),"Verifier is the owner",IF(AND(F178&lt;&gt;"",G178=""),"Add completion evidence",IF(AND(F178&lt;&gt;"",H178=""),"Add a verifier",IF(AND(F178&lt;&gt;"",I178=""),"Add a verification date","OK"))))))))))))</f>
        <v/>
      </c>
      <c r="M178" s="17">
        <f>IF(A178="","",IFERROR(INDEX(Findings!$H$2:$H$301,MATCH(B178,Findings!$A$2:$A$301,0)),""))</f>
        <v/>
      </c>
      <c r="N178" s="17">
        <f>IF(A178="","",IFERROR(INDEX(Findings!$O$2:$O$301,MATCH(B178,Findings!$A$2:$A$301,0)),""))</f>
        <v/>
      </c>
      <c r="O178" s="17">
        <f>IF(A178="","",IF(OR('Start here'!$B$5="",N178='Start here'!$B$5),1,0))</f>
        <v/>
      </c>
      <c r="P178" s="19">
        <f>IF(A178="","",IFERROR(IF(INDEX(Findings!$C$2:$C$301,MATCH(B178,Findings!$A$2:$A$301,0))="","",INDEX(Findings!$C$2:$C$301,MATCH(B178,Findings!$A$2:$A$301,0))),""))</f>
        <v/>
      </c>
    </row>
    <row r="179">
      <c r="A179" s="14" t="n"/>
      <c r="B179" s="14" t="n"/>
      <c r="C179" s="14" t="n"/>
      <c r="D179" s="14" t="n"/>
      <c r="E179" s="16" t="n"/>
      <c r="F179" s="16" t="n"/>
      <c r="G179" s="14" t="n"/>
      <c r="H179" s="14" t="n"/>
      <c r="I179" s="16" t="n"/>
      <c r="J179" s="17">
        <f>IF(A179="","",IF(AND(P179&lt;&gt;"",P179&gt;'Start here'!$B$4),"Not yet logged",IF(AND(F179&lt;&gt;"",F179&lt;='Start here'!$B$4),IF(AND(H179&lt;&gt;"",I179&lt;&gt;"",I179&lt;='Start here'!$B$4),"Closed and verified","Closed, not verified"),IF(AND(E179&lt;&gt;"",E179&lt;'Start here'!$B$4),"Overdue","Open"))))</f>
        <v/>
      </c>
      <c r="K179" s="18">
        <f>IF(J179="Overdue",'Start here'!$B$4-E179,0)</f>
        <v/>
      </c>
      <c r="L179" s="17">
        <f>IF(A179="","",IF(B179="","Link to a finding",IF(ISNA(MATCH(B179,Findings!$A$2:$A$301,0)),"Finding ID not found",IF(C179="","Describe the corrective action",IF(D179="","Add an owner",IF(E179="","Add a due date",IF(AND(F179&lt;&gt;"",P179&lt;&gt;"",F179&lt;P179),"Completed before the finding was logged",IF(AND(I179&lt;&gt;"",F179&lt;&gt;"",I179&lt;F179),"Verified before completed",IF(AND(H179&lt;&gt;"",H179=D179),"Verifier is the owner",IF(AND(F179&lt;&gt;"",G179=""),"Add completion evidence",IF(AND(F179&lt;&gt;"",H179=""),"Add a verifier",IF(AND(F179&lt;&gt;"",I179=""),"Add a verification date","OK"))))))))))))</f>
        <v/>
      </c>
      <c r="M179" s="17">
        <f>IF(A179="","",IFERROR(INDEX(Findings!$H$2:$H$301,MATCH(B179,Findings!$A$2:$A$301,0)),""))</f>
        <v/>
      </c>
      <c r="N179" s="17">
        <f>IF(A179="","",IFERROR(INDEX(Findings!$O$2:$O$301,MATCH(B179,Findings!$A$2:$A$301,0)),""))</f>
        <v/>
      </c>
      <c r="O179" s="17">
        <f>IF(A179="","",IF(OR('Start here'!$B$5="",N179='Start here'!$B$5),1,0))</f>
        <v/>
      </c>
      <c r="P179" s="19">
        <f>IF(A179="","",IFERROR(IF(INDEX(Findings!$C$2:$C$301,MATCH(B179,Findings!$A$2:$A$301,0))="","",INDEX(Findings!$C$2:$C$301,MATCH(B179,Findings!$A$2:$A$301,0))),""))</f>
        <v/>
      </c>
    </row>
    <row r="180">
      <c r="A180" s="14" t="n"/>
      <c r="B180" s="14" t="n"/>
      <c r="C180" s="14" t="n"/>
      <c r="D180" s="14" t="n"/>
      <c r="E180" s="16" t="n"/>
      <c r="F180" s="16" t="n"/>
      <c r="G180" s="14" t="n"/>
      <c r="H180" s="14" t="n"/>
      <c r="I180" s="16" t="n"/>
      <c r="J180" s="17">
        <f>IF(A180="","",IF(AND(P180&lt;&gt;"",P180&gt;'Start here'!$B$4),"Not yet logged",IF(AND(F180&lt;&gt;"",F180&lt;='Start here'!$B$4),IF(AND(H180&lt;&gt;"",I180&lt;&gt;"",I180&lt;='Start here'!$B$4),"Closed and verified","Closed, not verified"),IF(AND(E180&lt;&gt;"",E180&lt;'Start here'!$B$4),"Overdue","Open"))))</f>
        <v/>
      </c>
      <c r="K180" s="18">
        <f>IF(J180="Overdue",'Start here'!$B$4-E180,0)</f>
        <v/>
      </c>
      <c r="L180" s="17">
        <f>IF(A180="","",IF(B180="","Link to a finding",IF(ISNA(MATCH(B180,Findings!$A$2:$A$301,0)),"Finding ID not found",IF(C180="","Describe the corrective action",IF(D180="","Add an owner",IF(E180="","Add a due date",IF(AND(F180&lt;&gt;"",P180&lt;&gt;"",F180&lt;P180),"Completed before the finding was logged",IF(AND(I180&lt;&gt;"",F180&lt;&gt;"",I180&lt;F180),"Verified before completed",IF(AND(H180&lt;&gt;"",H180=D180),"Verifier is the owner",IF(AND(F180&lt;&gt;"",G180=""),"Add completion evidence",IF(AND(F180&lt;&gt;"",H180=""),"Add a verifier",IF(AND(F180&lt;&gt;"",I180=""),"Add a verification date","OK"))))))))))))</f>
        <v/>
      </c>
      <c r="M180" s="17">
        <f>IF(A180="","",IFERROR(INDEX(Findings!$H$2:$H$301,MATCH(B180,Findings!$A$2:$A$301,0)),""))</f>
        <v/>
      </c>
      <c r="N180" s="17">
        <f>IF(A180="","",IFERROR(INDEX(Findings!$O$2:$O$301,MATCH(B180,Findings!$A$2:$A$301,0)),""))</f>
        <v/>
      </c>
      <c r="O180" s="17">
        <f>IF(A180="","",IF(OR('Start here'!$B$5="",N180='Start here'!$B$5),1,0))</f>
        <v/>
      </c>
      <c r="P180" s="19">
        <f>IF(A180="","",IFERROR(IF(INDEX(Findings!$C$2:$C$301,MATCH(B180,Findings!$A$2:$A$301,0))="","",INDEX(Findings!$C$2:$C$301,MATCH(B180,Findings!$A$2:$A$301,0))),""))</f>
        <v/>
      </c>
    </row>
    <row r="181">
      <c r="A181" s="14" t="n"/>
      <c r="B181" s="14" t="n"/>
      <c r="C181" s="14" t="n"/>
      <c r="D181" s="14" t="n"/>
      <c r="E181" s="16" t="n"/>
      <c r="F181" s="16" t="n"/>
      <c r="G181" s="14" t="n"/>
      <c r="H181" s="14" t="n"/>
      <c r="I181" s="16" t="n"/>
      <c r="J181" s="17">
        <f>IF(A181="","",IF(AND(P181&lt;&gt;"",P181&gt;'Start here'!$B$4),"Not yet logged",IF(AND(F181&lt;&gt;"",F181&lt;='Start here'!$B$4),IF(AND(H181&lt;&gt;"",I181&lt;&gt;"",I181&lt;='Start here'!$B$4),"Closed and verified","Closed, not verified"),IF(AND(E181&lt;&gt;"",E181&lt;'Start here'!$B$4),"Overdue","Open"))))</f>
        <v/>
      </c>
      <c r="K181" s="18">
        <f>IF(J181="Overdue",'Start here'!$B$4-E181,0)</f>
        <v/>
      </c>
      <c r="L181" s="17">
        <f>IF(A181="","",IF(B181="","Link to a finding",IF(ISNA(MATCH(B181,Findings!$A$2:$A$301,0)),"Finding ID not found",IF(C181="","Describe the corrective action",IF(D181="","Add an owner",IF(E181="","Add a due date",IF(AND(F181&lt;&gt;"",P181&lt;&gt;"",F181&lt;P181),"Completed before the finding was logged",IF(AND(I181&lt;&gt;"",F181&lt;&gt;"",I181&lt;F181),"Verified before completed",IF(AND(H181&lt;&gt;"",H181=D181),"Verifier is the owner",IF(AND(F181&lt;&gt;"",G181=""),"Add completion evidence",IF(AND(F181&lt;&gt;"",H181=""),"Add a verifier",IF(AND(F181&lt;&gt;"",I181=""),"Add a verification date","OK"))))))))))))</f>
        <v/>
      </c>
      <c r="M181" s="17">
        <f>IF(A181="","",IFERROR(INDEX(Findings!$H$2:$H$301,MATCH(B181,Findings!$A$2:$A$301,0)),""))</f>
        <v/>
      </c>
      <c r="N181" s="17">
        <f>IF(A181="","",IFERROR(INDEX(Findings!$O$2:$O$301,MATCH(B181,Findings!$A$2:$A$301,0)),""))</f>
        <v/>
      </c>
      <c r="O181" s="17">
        <f>IF(A181="","",IF(OR('Start here'!$B$5="",N181='Start here'!$B$5),1,0))</f>
        <v/>
      </c>
      <c r="P181" s="19">
        <f>IF(A181="","",IFERROR(IF(INDEX(Findings!$C$2:$C$301,MATCH(B181,Findings!$A$2:$A$301,0))="","",INDEX(Findings!$C$2:$C$301,MATCH(B181,Findings!$A$2:$A$301,0))),""))</f>
        <v/>
      </c>
    </row>
    <row r="182">
      <c r="A182" s="14" t="n"/>
      <c r="B182" s="14" t="n"/>
      <c r="C182" s="14" t="n"/>
      <c r="D182" s="14" t="n"/>
      <c r="E182" s="16" t="n"/>
      <c r="F182" s="16" t="n"/>
      <c r="G182" s="14" t="n"/>
      <c r="H182" s="14" t="n"/>
      <c r="I182" s="16" t="n"/>
      <c r="J182" s="17">
        <f>IF(A182="","",IF(AND(P182&lt;&gt;"",P182&gt;'Start here'!$B$4),"Not yet logged",IF(AND(F182&lt;&gt;"",F182&lt;='Start here'!$B$4),IF(AND(H182&lt;&gt;"",I182&lt;&gt;"",I182&lt;='Start here'!$B$4),"Closed and verified","Closed, not verified"),IF(AND(E182&lt;&gt;"",E182&lt;'Start here'!$B$4),"Overdue","Open"))))</f>
        <v/>
      </c>
      <c r="K182" s="18">
        <f>IF(J182="Overdue",'Start here'!$B$4-E182,0)</f>
        <v/>
      </c>
      <c r="L182" s="17">
        <f>IF(A182="","",IF(B182="","Link to a finding",IF(ISNA(MATCH(B182,Findings!$A$2:$A$301,0)),"Finding ID not found",IF(C182="","Describe the corrective action",IF(D182="","Add an owner",IF(E182="","Add a due date",IF(AND(F182&lt;&gt;"",P182&lt;&gt;"",F182&lt;P182),"Completed before the finding was logged",IF(AND(I182&lt;&gt;"",F182&lt;&gt;"",I182&lt;F182),"Verified before completed",IF(AND(H182&lt;&gt;"",H182=D182),"Verifier is the owner",IF(AND(F182&lt;&gt;"",G182=""),"Add completion evidence",IF(AND(F182&lt;&gt;"",H182=""),"Add a verifier",IF(AND(F182&lt;&gt;"",I182=""),"Add a verification date","OK"))))))))))))</f>
        <v/>
      </c>
      <c r="M182" s="17">
        <f>IF(A182="","",IFERROR(INDEX(Findings!$H$2:$H$301,MATCH(B182,Findings!$A$2:$A$301,0)),""))</f>
        <v/>
      </c>
      <c r="N182" s="17">
        <f>IF(A182="","",IFERROR(INDEX(Findings!$O$2:$O$301,MATCH(B182,Findings!$A$2:$A$301,0)),""))</f>
        <v/>
      </c>
      <c r="O182" s="17">
        <f>IF(A182="","",IF(OR('Start here'!$B$5="",N182='Start here'!$B$5),1,0))</f>
        <v/>
      </c>
      <c r="P182" s="19">
        <f>IF(A182="","",IFERROR(IF(INDEX(Findings!$C$2:$C$301,MATCH(B182,Findings!$A$2:$A$301,0))="","",INDEX(Findings!$C$2:$C$301,MATCH(B182,Findings!$A$2:$A$301,0))),""))</f>
        <v/>
      </c>
    </row>
    <row r="183">
      <c r="A183" s="14" t="n"/>
      <c r="B183" s="14" t="n"/>
      <c r="C183" s="14" t="n"/>
      <c r="D183" s="14" t="n"/>
      <c r="E183" s="16" t="n"/>
      <c r="F183" s="16" t="n"/>
      <c r="G183" s="14" t="n"/>
      <c r="H183" s="14" t="n"/>
      <c r="I183" s="16" t="n"/>
      <c r="J183" s="17">
        <f>IF(A183="","",IF(AND(P183&lt;&gt;"",P183&gt;'Start here'!$B$4),"Not yet logged",IF(AND(F183&lt;&gt;"",F183&lt;='Start here'!$B$4),IF(AND(H183&lt;&gt;"",I183&lt;&gt;"",I183&lt;='Start here'!$B$4),"Closed and verified","Closed, not verified"),IF(AND(E183&lt;&gt;"",E183&lt;'Start here'!$B$4),"Overdue","Open"))))</f>
        <v/>
      </c>
      <c r="K183" s="18">
        <f>IF(J183="Overdue",'Start here'!$B$4-E183,0)</f>
        <v/>
      </c>
      <c r="L183" s="17">
        <f>IF(A183="","",IF(B183="","Link to a finding",IF(ISNA(MATCH(B183,Findings!$A$2:$A$301,0)),"Finding ID not found",IF(C183="","Describe the corrective action",IF(D183="","Add an owner",IF(E183="","Add a due date",IF(AND(F183&lt;&gt;"",P183&lt;&gt;"",F183&lt;P183),"Completed before the finding was logged",IF(AND(I183&lt;&gt;"",F183&lt;&gt;"",I183&lt;F183),"Verified before completed",IF(AND(H183&lt;&gt;"",H183=D183),"Verifier is the owner",IF(AND(F183&lt;&gt;"",G183=""),"Add completion evidence",IF(AND(F183&lt;&gt;"",H183=""),"Add a verifier",IF(AND(F183&lt;&gt;"",I183=""),"Add a verification date","OK"))))))))))))</f>
        <v/>
      </c>
      <c r="M183" s="17">
        <f>IF(A183="","",IFERROR(INDEX(Findings!$H$2:$H$301,MATCH(B183,Findings!$A$2:$A$301,0)),""))</f>
        <v/>
      </c>
      <c r="N183" s="17">
        <f>IF(A183="","",IFERROR(INDEX(Findings!$O$2:$O$301,MATCH(B183,Findings!$A$2:$A$301,0)),""))</f>
        <v/>
      </c>
      <c r="O183" s="17">
        <f>IF(A183="","",IF(OR('Start here'!$B$5="",N183='Start here'!$B$5),1,0))</f>
        <v/>
      </c>
      <c r="P183" s="19">
        <f>IF(A183="","",IFERROR(IF(INDEX(Findings!$C$2:$C$301,MATCH(B183,Findings!$A$2:$A$301,0))="","",INDEX(Findings!$C$2:$C$301,MATCH(B183,Findings!$A$2:$A$301,0))),""))</f>
        <v/>
      </c>
    </row>
    <row r="184">
      <c r="A184" s="14" t="n"/>
      <c r="B184" s="14" t="n"/>
      <c r="C184" s="14" t="n"/>
      <c r="D184" s="14" t="n"/>
      <c r="E184" s="16" t="n"/>
      <c r="F184" s="16" t="n"/>
      <c r="G184" s="14" t="n"/>
      <c r="H184" s="14" t="n"/>
      <c r="I184" s="16" t="n"/>
      <c r="J184" s="17">
        <f>IF(A184="","",IF(AND(P184&lt;&gt;"",P184&gt;'Start here'!$B$4),"Not yet logged",IF(AND(F184&lt;&gt;"",F184&lt;='Start here'!$B$4),IF(AND(H184&lt;&gt;"",I184&lt;&gt;"",I184&lt;='Start here'!$B$4),"Closed and verified","Closed, not verified"),IF(AND(E184&lt;&gt;"",E184&lt;'Start here'!$B$4),"Overdue","Open"))))</f>
        <v/>
      </c>
      <c r="K184" s="18">
        <f>IF(J184="Overdue",'Start here'!$B$4-E184,0)</f>
        <v/>
      </c>
      <c r="L184" s="17">
        <f>IF(A184="","",IF(B184="","Link to a finding",IF(ISNA(MATCH(B184,Findings!$A$2:$A$301,0)),"Finding ID not found",IF(C184="","Describe the corrective action",IF(D184="","Add an owner",IF(E184="","Add a due date",IF(AND(F184&lt;&gt;"",P184&lt;&gt;"",F184&lt;P184),"Completed before the finding was logged",IF(AND(I184&lt;&gt;"",F184&lt;&gt;"",I184&lt;F184),"Verified before completed",IF(AND(H184&lt;&gt;"",H184=D184),"Verifier is the owner",IF(AND(F184&lt;&gt;"",G184=""),"Add completion evidence",IF(AND(F184&lt;&gt;"",H184=""),"Add a verifier",IF(AND(F184&lt;&gt;"",I184=""),"Add a verification date","OK"))))))))))))</f>
        <v/>
      </c>
      <c r="M184" s="17">
        <f>IF(A184="","",IFERROR(INDEX(Findings!$H$2:$H$301,MATCH(B184,Findings!$A$2:$A$301,0)),""))</f>
        <v/>
      </c>
      <c r="N184" s="17">
        <f>IF(A184="","",IFERROR(INDEX(Findings!$O$2:$O$301,MATCH(B184,Findings!$A$2:$A$301,0)),""))</f>
        <v/>
      </c>
      <c r="O184" s="17">
        <f>IF(A184="","",IF(OR('Start here'!$B$5="",N184='Start here'!$B$5),1,0))</f>
        <v/>
      </c>
      <c r="P184" s="19">
        <f>IF(A184="","",IFERROR(IF(INDEX(Findings!$C$2:$C$301,MATCH(B184,Findings!$A$2:$A$301,0))="","",INDEX(Findings!$C$2:$C$301,MATCH(B184,Findings!$A$2:$A$301,0))),""))</f>
        <v/>
      </c>
    </row>
    <row r="185">
      <c r="A185" s="14" t="n"/>
      <c r="B185" s="14" t="n"/>
      <c r="C185" s="14" t="n"/>
      <c r="D185" s="14" t="n"/>
      <c r="E185" s="16" t="n"/>
      <c r="F185" s="16" t="n"/>
      <c r="G185" s="14" t="n"/>
      <c r="H185" s="14" t="n"/>
      <c r="I185" s="16" t="n"/>
      <c r="J185" s="17">
        <f>IF(A185="","",IF(AND(P185&lt;&gt;"",P185&gt;'Start here'!$B$4),"Not yet logged",IF(AND(F185&lt;&gt;"",F185&lt;='Start here'!$B$4),IF(AND(H185&lt;&gt;"",I185&lt;&gt;"",I185&lt;='Start here'!$B$4),"Closed and verified","Closed, not verified"),IF(AND(E185&lt;&gt;"",E185&lt;'Start here'!$B$4),"Overdue","Open"))))</f>
        <v/>
      </c>
      <c r="K185" s="18">
        <f>IF(J185="Overdue",'Start here'!$B$4-E185,0)</f>
        <v/>
      </c>
      <c r="L185" s="17">
        <f>IF(A185="","",IF(B185="","Link to a finding",IF(ISNA(MATCH(B185,Findings!$A$2:$A$301,0)),"Finding ID not found",IF(C185="","Describe the corrective action",IF(D185="","Add an owner",IF(E185="","Add a due date",IF(AND(F185&lt;&gt;"",P185&lt;&gt;"",F185&lt;P185),"Completed before the finding was logged",IF(AND(I185&lt;&gt;"",F185&lt;&gt;"",I185&lt;F185),"Verified before completed",IF(AND(H185&lt;&gt;"",H185=D185),"Verifier is the owner",IF(AND(F185&lt;&gt;"",G185=""),"Add completion evidence",IF(AND(F185&lt;&gt;"",H185=""),"Add a verifier",IF(AND(F185&lt;&gt;"",I185=""),"Add a verification date","OK"))))))))))))</f>
        <v/>
      </c>
      <c r="M185" s="17">
        <f>IF(A185="","",IFERROR(INDEX(Findings!$H$2:$H$301,MATCH(B185,Findings!$A$2:$A$301,0)),""))</f>
        <v/>
      </c>
      <c r="N185" s="17">
        <f>IF(A185="","",IFERROR(INDEX(Findings!$O$2:$O$301,MATCH(B185,Findings!$A$2:$A$301,0)),""))</f>
        <v/>
      </c>
      <c r="O185" s="17">
        <f>IF(A185="","",IF(OR('Start here'!$B$5="",N185='Start here'!$B$5),1,0))</f>
        <v/>
      </c>
      <c r="P185" s="19">
        <f>IF(A185="","",IFERROR(IF(INDEX(Findings!$C$2:$C$301,MATCH(B185,Findings!$A$2:$A$301,0))="","",INDEX(Findings!$C$2:$C$301,MATCH(B185,Findings!$A$2:$A$301,0))),""))</f>
        <v/>
      </c>
    </row>
    <row r="186">
      <c r="A186" s="14" t="n"/>
      <c r="B186" s="14" t="n"/>
      <c r="C186" s="14" t="n"/>
      <c r="D186" s="14" t="n"/>
      <c r="E186" s="16" t="n"/>
      <c r="F186" s="16" t="n"/>
      <c r="G186" s="14" t="n"/>
      <c r="H186" s="14" t="n"/>
      <c r="I186" s="16" t="n"/>
      <c r="J186" s="17">
        <f>IF(A186="","",IF(AND(P186&lt;&gt;"",P186&gt;'Start here'!$B$4),"Not yet logged",IF(AND(F186&lt;&gt;"",F186&lt;='Start here'!$B$4),IF(AND(H186&lt;&gt;"",I186&lt;&gt;"",I186&lt;='Start here'!$B$4),"Closed and verified","Closed, not verified"),IF(AND(E186&lt;&gt;"",E186&lt;'Start here'!$B$4),"Overdue","Open"))))</f>
        <v/>
      </c>
      <c r="K186" s="18">
        <f>IF(J186="Overdue",'Start here'!$B$4-E186,0)</f>
        <v/>
      </c>
      <c r="L186" s="17">
        <f>IF(A186="","",IF(B186="","Link to a finding",IF(ISNA(MATCH(B186,Findings!$A$2:$A$301,0)),"Finding ID not found",IF(C186="","Describe the corrective action",IF(D186="","Add an owner",IF(E186="","Add a due date",IF(AND(F186&lt;&gt;"",P186&lt;&gt;"",F186&lt;P186),"Completed before the finding was logged",IF(AND(I186&lt;&gt;"",F186&lt;&gt;"",I186&lt;F186),"Verified before completed",IF(AND(H186&lt;&gt;"",H186=D186),"Verifier is the owner",IF(AND(F186&lt;&gt;"",G186=""),"Add completion evidence",IF(AND(F186&lt;&gt;"",H186=""),"Add a verifier",IF(AND(F186&lt;&gt;"",I186=""),"Add a verification date","OK"))))))))))))</f>
        <v/>
      </c>
      <c r="M186" s="17">
        <f>IF(A186="","",IFERROR(INDEX(Findings!$H$2:$H$301,MATCH(B186,Findings!$A$2:$A$301,0)),""))</f>
        <v/>
      </c>
      <c r="N186" s="17">
        <f>IF(A186="","",IFERROR(INDEX(Findings!$O$2:$O$301,MATCH(B186,Findings!$A$2:$A$301,0)),""))</f>
        <v/>
      </c>
      <c r="O186" s="17">
        <f>IF(A186="","",IF(OR('Start here'!$B$5="",N186='Start here'!$B$5),1,0))</f>
        <v/>
      </c>
      <c r="P186" s="19">
        <f>IF(A186="","",IFERROR(IF(INDEX(Findings!$C$2:$C$301,MATCH(B186,Findings!$A$2:$A$301,0))="","",INDEX(Findings!$C$2:$C$301,MATCH(B186,Findings!$A$2:$A$301,0))),""))</f>
        <v/>
      </c>
    </row>
    <row r="187">
      <c r="A187" s="14" t="n"/>
      <c r="B187" s="14" t="n"/>
      <c r="C187" s="14" t="n"/>
      <c r="D187" s="14" t="n"/>
      <c r="E187" s="16" t="n"/>
      <c r="F187" s="16" t="n"/>
      <c r="G187" s="14" t="n"/>
      <c r="H187" s="14" t="n"/>
      <c r="I187" s="16" t="n"/>
      <c r="J187" s="17">
        <f>IF(A187="","",IF(AND(P187&lt;&gt;"",P187&gt;'Start here'!$B$4),"Not yet logged",IF(AND(F187&lt;&gt;"",F187&lt;='Start here'!$B$4),IF(AND(H187&lt;&gt;"",I187&lt;&gt;"",I187&lt;='Start here'!$B$4),"Closed and verified","Closed, not verified"),IF(AND(E187&lt;&gt;"",E187&lt;'Start here'!$B$4),"Overdue","Open"))))</f>
        <v/>
      </c>
      <c r="K187" s="18">
        <f>IF(J187="Overdue",'Start here'!$B$4-E187,0)</f>
        <v/>
      </c>
      <c r="L187" s="17">
        <f>IF(A187="","",IF(B187="","Link to a finding",IF(ISNA(MATCH(B187,Findings!$A$2:$A$301,0)),"Finding ID not found",IF(C187="","Describe the corrective action",IF(D187="","Add an owner",IF(E187="","Add a due date",IF(AND(F187&lt;&gt;"",P187&lt;&gt;"",F187&lt;P187),"Completed before the finding was logged",IF(AND(I187&lt;&gt;"",F187&lt;&gt;"",I187&lt;F187),"Verified before completed",IF(AND(H187&lt;&gt;"",H187=D187),"Verifier is the owner",IF(AND(F187&lt;&gt;"",G187=""),"Add completion evidence",IF(AND(F187&lt;&gt;"",H187=""),"Add a verifier",IF(AND(F187&lt;&gt;"",I187=""),"Add a verification date","OK"))))))))))))</f>
        <v/>
      </c>
      <c r="M187" s="17">
        <f>IF(A187="","",IFERROR(INDEX(Findings!$H$2:$H$301,MATCH(B187,Findings!$A$2:$A$301,0)),""))</f>
        <v/>
      </c>
      <c r="N187" s="17">
        <f>IF(A187="","",IFERROR(INDEX(Findings!$O$2:$O$301,MATCH(B187,Findings!$A$2:$A$301,0)),""))</f>
        <v/>
      </c>
      <c r="O187" s="17">
        <f>IF(A187="","",IF(OR('Start here'!$B$5="",N187='Start here'!$B$5),1,0))</f>
        <v/>
      </c>
      <c r="P187" s="19">
        <f>IF(A187="","",IFERROR(IF(INDEX(Findings!$C$2:$C$301,MATCH(B187,Findings!$A$2:$A$301,0))="","",INDEX(Findings!$C$2:$C$301,MATCH(B187,Findings!$A$2:$A$301,0))),""))</f>
        <v/>
      </c>
    </row>
    <row r="188">
      <c r="A188" s="14" t="n"/>
      <c r="B188" s="14" t="n"/>
      <c r="C188" s="14" t="n"/>
      <c r="D188" s="14" t="n"/>
      <c r="E188" s="16" t="n"/>
      <c r="F188" s="16" t="n"/>
      <c r="G188" s="14" t="n"/>
      <c r="H188" s="14" t="n"/>
      <c r="I188" s="16" t="n"/>
      <c r="J188" s="17">
        <f>IF(A188="","",IF(AND(P188&lt;&gt;"",P188&gt;'Start here'!$B$4),"Not yet logged",IF(AND(F188&lt;&gt;"",F188&lt;='Start here'!$B$4),IF(AND(H188&lt;&gt;"",I188&lt;&gt;"",I188&lt;='Start here'!$B$4),"Closed and verified","Closed, not verified"),IF(AND(E188&lt;&gt;"",E188&lt;'Start here'!$B$4),"Overdue","Open"))))</f>
        <v/>
      </c>
      <c r="K188" s="18">
        <f>IF(J188="Overdue",'Start here'!$B$4-E188,0)</f>
        <v/>
      </c>
      <c r="L188" s="17">
        <f>IF(A188="","",IF(B188="","Link to a finding",IF(ISNA(MATCH(B188,Findings!$A$2:$A$301,0)),"Finding ID not found",IF(C188="","Describe the corrective action",IF(D188="","Add an owner",IF(E188="","Add a due date",IF(AND(F188&lt;&gt;"",P188&lt;&gt;"",F188&lt;P188),"Completed before the finding was logged",IF(AND(I188&lt;&gt;"",F188&lt;&gt;"",I188&lt;F188),"Verified before completed",IF(AND(H188&lt;&gt;"",H188=D188),"Verifier is the owner",IF(AND(F188&lt;&gt;"",G188=""),"Add completion evidence",IF(AND(F188&lt;&gt;"",H188=""),"Add a verifier",IF(AND(F188&lt;&gt;"",I188=""),"Add a verification date","OK"))))))))))))</f>
        <v/>
      </c>
      <c r="M188" s="17">
        <f>IF(A188="","",IFERROR(INDEX(Findings!$H$2:$H$301,MATCH(B188,Findings!$A$2:$A$301,0)),""))</f>
        <v/>
      </c>
      <c r="N188" s="17">
        <f>IF(A188="","",IFERROR(INDEX(Findings!$O$2:$O$301,MATCH(B188,Findings!$A$2:$A$301,0)),""))</f>
        <v/>
      </c>
      <c r="O188" s="17">
        <f>IF(A188="","",IF(OR('Start here'!$B$5="",N188='Start here'!$B$5),1,0))</f>
        <v/>
      </c>
      <c r="P188" s="19">
        <f>IF(A188="","",IFERROR(IF(INDEX(Findings!$C$2:$C$301,MATCH(B188,Findings!$A$2:$A$301,0))="","",INDEX(Findings!$C$2:$C$301,MATCH(B188,Findings!$A$2:$A$301,0))),""))</f>
        <v/>
      </c>
    </row>
    <row r="189">
      <c r="A189" s="14" t="n"/>
      <c r="B189" s="14" t="n"/>
      <c r="C189" s="14" t="n"/>
      <c r="D189" s="14" t="n"/>
      <c r="E189" s="16" t="n"/>
      <c r="F189" s="16" t="n"/>
      <c r="G189" s="14" t="n"/>
      <c r="H189" s="14" t="n"/>
      <c r="I189" s="16" t="n"/>
      <c r="J189" s="17">
        <f>IF(A189="","",IF(AND(P189&lt;&gt;"",P189&gt;'Start here'!$B$4),"Not yet logged",IF(AND(F189&lt;&gt;"",F189&lt;='Start here'!$B$4),IF(AND(H189&lt;&gt;"",I189&lt;&gt;"",I189&lt;='Start here'!$B$4),"Closed and verified","Closed, not verified"),IF(AND(E189&lt;&gt;"",E189&lt;'Start here'!$B$4),"Overdue","Open"))))</f>
        <v/>
      </c>
      <c r="K189" s="18">
        <f>IF(J189="Overdue",'Start here'!$B$4-E189,0)</f>
        <v/>
      </c>
      <c r="L189" s="17">
        <f>IF(A189="","",IF(B189="","Link to a finding",IF(ISNA(MATCH(B189,Findings!$A$2:$A$301,0)),"Finding ID not found",IF(C189="","Describe the corrective action",IF(D189="","Add an owner",IF(E189="","Add a due date",IF(AND(F189&lt;&gt;"",P189&lt;&gt;"",F189&lt;P189),"Completed before the finding was logged",IF(AND(I189&lt;&gt;"",F189&lt;&gt;"",I189&lt;F189),"Verified before completed",IF(AND(H189&lt;&gt;"",H189=D189),"Verifier is the owner",IF(AND(F189&lt;&gt;"",G189=""),"Add completion evidence",IF(AND(F189&lt;&gt;"",H189=""),"Add a verifier",IF(AND(F189&lt;&gt;"",I189=""),"Add a verification date","OK"))))))))))))</f>
        <v/>
      </c>
      <c r="M189" s="17">
        <f>IF(A189="","",IFERROR(INDEX(Findings!$H$2:$H$301,MATCH(B189,Findings!$A$2:$A$301,0)),""))</f>
        <v/>
      </c>
      <c r="N189" s="17">
        <f>IF(A189="","",IFERROR(INDEX(Findings!$O$2:$O$301,MATCH(B189,Findings!$A$2:$A$301,0)),""))</f>
        <v/>
      </c>
      <c r="O189" s="17">
        <f>IF(A189="","",IF(OR('Start here'!$B$5="",N189='Start here'!$B$5),1,0))</f>
        <v/>
      </c>
      <c r="P189" s="19">
        <f>IF(A189="","",IFERROR(IF(INDEX(Findings!$C$2:$C$301,MATCH(B189,Findings!$A$2:$A$301,0))="","",INDEX(Findings!$C$2:$C$301,MATCH(B189,Findings!$A$2:$A$301,0))),""))</f>
        <v/>
      </c>
    </row>
    <row r="190">
      <c r="A190" s="14" t="n"/>
      <c r="B190" s="14" t="n"/>
      <c r="C190" s="14" t="n"/>
      <c r="D190" s="14" t="n"/>
      <c r="E190" s="16" t="n"/>
      <c r="F190" s="16" t="n"/>
      <c r="G190" s="14" t="n"/>
      <c r="H190" s="14" t="n"/>
      <c r="I190" s="16" t="n"/>
      <c r="J190" s="17">
        <f>IF(A190="","",IF(AND(P190&lt;&gt;"",P190&gt;'Start here'!$B$4),"Not yet logged",IF(AND(F190&lt;&gt;"",F190&lt;='Start here'!$B$4),IF(AND(H190&lt;&gt;"",I190&lt;&gt;"",I190&lt;='Start here'!$B$4),"Closed and verified","Closed, not verified"),IF(AND(E190&lt;&gt;"",E190&lt;'Start here'!$B$4),"Overdue","Open"))))</f>
        <v/>
      </c>
      <c r="K190" s="18">
        <f>IF(J190="Overdue",'Start here'!$B$4-E190,0)</f>
        <v/>
      </c>
      <c r="L190" s="17">
        <f>IF(A190="","",IF(B190="","Link to a finding",IF(ISNA(MATCH(B190,Findings!$A$2:$A$301,0)),"Finding ID not found",IF(C190="","Describe the corrective action",IF(D190="","Add an owner",IF(E190="","Add a due date",IF(AND(F190&lt;&gt;"",P190&lt;&gt;"",F190&lt;P190),"Completed before the finding was logged",IF(AND(I190&lt;&gt;"",F190&lt;&gt;"",I190&lt;F190),"Verified before completed",IF(AND(H190&lt;&gt;"",H190=D190),"Verifier is the owner",IF(AND(F190&lt;&gt;"",G190=""),"Add completion evidence",IF(AND(F190&lt;&gt;"",H190=""),"Add a verifier",IF(AND(F190&lt;&gt;"",I190=""),"Add a verification date","OK"))))))))))))</f>
        <v/>
      </c>
      <c r="M190" s="17">
        <f>IF(A190="","",IFERROR(INDEX(Findings!$H$2:$H$301,MATCH(B190,Findings!$A$2:$A$301,0)),""))</f>
        <v/>
      </c>
      <c r="N190" s="17">
        <f>IF(A190="","",IFERROR(INDEX(Findings!$O$2:$O$301,MATCH(B190,Findings!$A$2:$A$301,0)),""))</f>
        <v/>
      </c>
      <c r="O190" s="17">
        <f>IF(A190="","",IF(OR('Start here'!$B$5="",N190='Start here'!$B$5),1,0))</f>
        <v/>
      </c>
      <c r="P190" s="19">
        <f>IF(A190="","",IFERROR(IF(INDEX(Findings!$C$2:$C$301,MATCH(B190,Findings!$A$2:$A$301,0))="","",INDEX(Findings!$C$2:$C$301,MATCH(B190,Findings!$A$2:$A$301,0))),""))</f>
        <v/>
      </c>
    </row>
    <row r="191">
      <c r="A191" s="14" t="n"/>
      <c r="B191" s="14" t="n"/>
      <c r="C191" s="14" t="n"/>
      <c r="D191" s="14" t="n"/>
      <c r="E191" s="16" t="n"/>
      <c r="F191" s="16" t="n"/>
      <c r="G191" s="14" t="n"/>
      <c r="H191" s="14" t="n"/>
      <c r="I191" s="16" t="n"/>
      <c r="J191" s="17">
        <f>IF(A191="","",IF(AND(P191&lt;&gt;"",P191&gt;'Start here'!$B$4),"Not yet logged",IF(AND(F191&lt;&gt;"",F191&lt;='Start here'!$B$4),IF(AND(H191&lt;&gt;"",I191&lt;&gt;"",I191&lt;='Start here'!$B$4),"Closed and verified","Closed, not verified"),IF(AND(E191&lt;&gt;"",E191&lt;'Start here'!$B$4),"Overdue","Open"))))</f>
        <v/>
      </c>
      <c r="K191" s="18">
        <f>IF(J191="Overdue",'Start here'!$B$4-E191,0)</f>
        <v/>
      </c>
      <c r="L191" s="17">
        <f>IF(A191="","",IF(B191="","Link to a finding",IF(ISNA(MATCH(B191,Findings!$A$2:$A$301,0)),"Finding ID not found",IF(C191="","Describe the corrective action",IF(D191="","Add an owner",IF(E191="","Add a due date",IF(AND(F191&lt;&gt;"",P191&lt;&gt;"",F191&lt;P191),"Completed before the finding was logged",IF(AND(I191&lt;&gt;"",F191&lt;&gt;"",I191&lt;F191),"Verified before completed",IF(AND(H191&lt;&gt;"",H191=D191),"Verifier is the owner",IF(AND(F191&lt;&gt;"",G191=""),"Add completion evidence",IF(AND(F191&lt;&gt;"",H191=""),"Add a verifier",IF(AND(F191&lt;&gt;"",I191=""),"Add a verification date","OK"))))))))))))</f>
        <v/>
      </c>
      <c r="M191" s="17">
        <f>IF(A191="","",IFERROR(INDEX(Findings!$H$2:$H$301,MATCH(B191,Findings!$A$2:$A$301,0)),""))</f>
        <v/>
      </c>
      <c r="N191" s="17">
        <f>IF(A191="","",IFERROR(INDEX(Findings!$O$2:$O$301,MATCH(B191,Findings!$A$2:$A$301,0)),""))</f>
        <v/>
      </c>
      <c r="O191" s="17">
        <f>IF(A191="","",IF(OR('Start here'!$B$5="",N191='Start here'!$B$5),1,0))</f>
        <v/>
      </c>
      <c r="P191" s="19">
        <f>IF(A191="","",IFERROR(IF(INDEX(Findings!$C$2:$C$301,MATCH(B191,Findings!$A$2:$A$301,0))="","",INDEX(Findings!$C$2:$C$301,MATCH(B191,Findings!$A$2:$A$301,0))),""))</f>
        <v/>
      </c>
    </row>
    <row r="192">
      <c r="A192" s="14" t="n"/>
      <c r="B192" s="14" t="n"/>
      <c r="C192" s="14" t="n"/>
      <c r="D192" s="14" t="n"/>
      <c r="E192" s="16" t="n"/>
      <c r="F192" s="16" t="n"/>
      <c r="G192" s="14" t="n"/>
      <c r="H192" s="14" t="n"/>
      <c r="I192" s="16" t="n"/>
      <c r="J192" s="17">
        <f>IF(A192="","",IF(AND(P192&lt;&gt;"",P192&gt;'Start here'!$B$4),"Not yet logged",IF(AND(F192&lt;&gt;"",F192&lt;='Start here'!$B$4),IF(AND(H192&lt;&gt;"",I192&lt;&gt;"",I192&lt;='Start here'!$B$4),"Closed and verified","Closed, not verified"),IF(AND(E192&lt;&gt;"",E192&lt;'Start here'!$B$4),"Overdue","Open"))))</f>
        <v/>
      </c>
      <c r="K192" s="18">
        <f>IF(J192="Overdue",'Start here'!$B$4-E192,0)</f>
        <v/>
      </c>
      <c r="L192" s="17">
        <f>IF(A192="","",IF(B192="","Link to a finding",IF(ISNA(MATCH(B192,Findings!$A$2:$A$301,0)),"Finding ID not found",IF(C192="","Describe the corrective action",IF(D192="","Add an owner",IF(E192="","Add a due date",IF(AND(F192&lt;&gt;"",P192&lt;&gt;"",F192&lt;P192),"Completed before the finding was logged",IF(AND(I192&lt;&gt;"",F192&lt;&gt;"",I192&lt;F192),"Verified before completed",IF(AND(H192&lt;&gt;"",H192=D192),"Verifier is the owner",IF(AND(F192&lt;&gt;"",G192=""),"Add completion evidence",IF(AND(F192&lt;&gt;"",H192=""),"Add a verifier",IF(AND(F192&lt;&gt;"",I192=""),"Add a verification date","OK"))))))))))))</f>
        <v/>
      </c>
      <c r="M192" s="17">
        <f>IF(A192="","",IFERROR(INDEX(Findings!$H$2:$H$301,MATCH(B192,Findings!$A$2:$A$301,0)),""))</f>
        <v/>
      </c>
      <c r="N192" s="17">
        <f>IF(A192="","",IFERROR(INDEX(Findings!$O$2:$O$301,MATCH(B192,Findings!$A$2:$A$301,0)),""))</f>
        <v/>
      </c>
      <c r="O192" s="17">
        <f>IF(A192="","",IF(OR('Start here'!$B$5="",N192='Start here'!$B$5),1,0))</f>
        <v/>
      </c>
      <c r="P192" s="19">
        <f>IF(A192="","",IFERROR(IF(INDEX(Findings!$C$2:$C$301,MATCH(B192,Findings!$A$2:$A$301,0))="","",INDEX(Findings!$C$2:$C$301,MATCH(B192,Findings!$A$2:$A$301,0))),""))</f>
        <v/>
      </c>
    </row>
    <row r="193">
      <c r="A193" s="14" t="n"/>
      <c r="B193" s="14" t="n"/>
      <c r="C193" s="14" t="n"/>
      <c r="D193" s="14" t="n"/>
      <c r="E193" s="16" t="n"/>
      <c r="F193" s="16" t="n"/>
      <c r="G193" s="14" t="n"/>
      <c r="H193" s="14" t="n"/>
      <c r="I193" s="16" t="n"/>
      <c r="J193" s="17">
        <f>IF(A193="","",IF(AND(P193&lt;&gt;"",P193&gt;'Start here'!$B$4),"Not yet logged",IF(AND(F193&lt;&gt;"",F193&lt;='Start here'!$B$4),IF(AND(H193&lt;&gt;"",I193&lt;&gt;"",I193&lt;='Start here'!$B$4),"Closed and verified","Closed, not verified"),IF(AND(E193&lt;&gt;"",E193&lt;'Start here'!$B$4),"Overdue","Open"))))</f>
        <v/>
      </c>
      <c r="K193" s="18">
        <f>IF(J193="Overdue",'Start here'!$B$4-E193,0)</f>
        <v/>
      </c>
      <c r="L193" s="17">
        <f>IF(A193="","",IF(B193="","Link to a finding",IF(ISNA(MATCH(B193,Findings!$A$2:$A$301,0)),"Finding ID not found",IF(C193="","Describe the corrective action",IF(D193="","Add an owner",IF(E193="","Add a due date",IF(AND(F193&lt;&gt;"",P193&lt;&gt;"",F193&lt;P193),"Completed before the finding was logged",IF(AND(I193&lt;&gt;"",F193&lt;&gt;"",I193&lt;F193),"Verified before completed",IF(AND(H193&lt;&gt;"",H193=D193),"Verifier is the owner",IF(AND(F193&lt;&gt;"",G193=""),"Add completion evidence",IF(AND(F193&lt;&gt;"",H193=""),"Add a verifier",IF(AND(F193&lt;&gt;"",I193=""),"Add a verification date","OK"))))))))))))</f>
        <v/>
      </c>
      <c r="M193" s="17">
        <f>IF(A193="","",IFERROR(INDEX(Findings!$H$2:$H$301,MATCH(B193,Findings!$A$2:$A$301,0)),""))</f>
        <v/>
      </c>
      <c r="N193" s="17">
        <f>IF(A193="","",IFERROR(INDEX(Findings!$O$2:$O$301,MATCH(B193,Findings!$A$2:$A$301,0)),""))</f>
        <v/>
      </c>
      <c r="O193" s="17">
        <f>IF(A193="","",IF(OR('Start here'!$B$5="",N193='Start here'!$B$5),1,0))</f>
        <v/>
      </c>
      <c r="P193" s="19">
        <f>IF(A193="","",IFERROR(IF(INDEX(Findings!$C$2:$C$301,MATCH(B193,Findings!$A$2:$A$301,0))="","",INDEX(Findings!$C$2:$C$301,MATCH(B193,Findings!$A$2:$A$301,0))),""))</f>
        <v/>
      </c>
    </row>
    <row r="194">
      <c r="A194" s="14" t="n"/>
      <c r="B194" s="14" t="n"/>
      <c r="C194" s="14" t="n"/>
      <c r="D194" s="14" t="n"/>
      <c r="E194" s="16" t="n"/>
      <c r="F194" s="16" t="n"/>
      <c r="G194" s="14" t="n"/>
      <c r="H194" s="14" t="n"/>
      <c r="I194" s="16" t="n"/>
      <c r="J194" s="17">
        <f>IF(A194="","",IF(AND(P194&lt;&gt;"",P194&gt;'Start here'!$B$4),"Not yet logged",IF(AND(F194&lt;&gt;"",F194&lt;='Start here'!$B$4),IF(AND(H194&lt;&gt;"",I194&lt;&gt;"",I194&lt;='Start here'!$B$4),"Closed and verified","Closed, not verified"),IF(AND(E194&lt;&gt;"",E194&lt;'Start here'!$B$4),"Overdue","Open"))))</f>
        <v/>
      </c>
      <c r="K194" s="18">
        <f>IF(J194="Overdue",'Start here'!$B$4-E194,0)</f>
        <v/>
      </c>
      <c r="L194" s="17">
        <f>IF(A194="","",IF(B194="","Link to a finding",IF(ISNA(MATCH(B194,Findings!$A$2:$A$301,0)),"Finding ID not found",IF(C194="","Describe the corrective action",IF(D194="","Add an owner",IF(E194="","Add a due date",IF(AND(F194&lt;&gt;"",P194&lt;&gt;"",F194&lt;P194),"Completed before the finding was logged",IF(AND(I194&lt;&gt;"",F194&lt;&gt;"",I194&lt;F194),"Verified before completed",IF(AND(H194&lt;&gt;"",H194=D194),"Verifier is the owner",IF(AND(F194&lt;&gt;"",G194=""),"Add completion evidence",IF(AND(F194&lt;&gt;"",H194=""),"Add a verifier",IF(AND(F194&lt;&gt;"",I194=""),"Add a verification date","OK"))))))))))))</f>
        <v/>
      </c>
      <c r="M194" s="17">
        <f>IF(A194="","",IFERROR(INDEX(Findings!$H$2:$H$301,MATCH(B194,Findings!$A$2:$A$301,0)),""))</f>
        <v/>
      </c>
      <c r="N194" s="17">
        <f>IF(A194="","",IFERROR(INDEX(Findings!$O$2:$O$301,MATCH(B194,Findings!$A$2:$A$301,0)),""))</f>
        <v/>
      </c>
      <c r="O194" s="17">
        <f>IF(A194="","",IF(OR('Start here'!$B$5="",N194='Start here'!$B$5),1,0))</f>
        <v/>
      </c>
      <c r="P194" s="19">
        <f>IF(A194="","",IFERROR(IF(INDEX(Findings!$C$2:$C$301,MATCH(B194,Findings!$A$2:$A$301,0))="","",INDEX(Findings!$C$2:$C$301,MATCH(B194,Findings!$A$2:$A$301,0))),""))</f>
        <v/>
      </c>
    </row>
    <row r="195">
      <c r="A195" s="14" t="n"/>
      <c r="B195" s="14" t="n"/>
      <c r="C195" s="14" t="n"/>
      <c r="D195" s="14" t="n"/>
      <c r="E195" s="16" t="n"/>
      <c r="F195" s="16" t="n"/>
      <c r="G195" s="14" t="n"/>
      <c r="H195" s="14" t="n"/>
      <c r="I195" s="16" t="n"/>
      <c r="J195" s="17">
        <f>IF(A195="","",IF(AND(P195&lt;&gt;"",P195&gt;'Start here'!$B$4),"Not yet logged",IF(AND(F195&lt;&gt;"",F195&lt;='Start here'!$B$4),IF(AND(H195&lt;&gt;"",I195&lt;&gt;"",I195&lt;='Start here'!$B$4),"Closed and verified","Closed, not verified"),IF(AND(E195&lt;&gt;"",E195&lt;'Start here'!$B$4),"Overdue","Open"))))</f>
        <v/>
      </c>
      <c r="K195" s="18">
        <f>IF(J195="Overdue",'Start here'!$B$4-E195,0)</f>
        <v/>
      </c>
      <c r="L195" s="17">
        <f>IF(A195="","",IF(B195="","Link to a finding",IF(ISNA(MATCH(B195,Findings!$A$2:$A$301,0)),"Finding ID not found",IF(C195="","Describe the corrective action",IF(D195="","Add an owner",IF(E195="","Add a due date",IF(AND(F195&lt;&gt;"",P195&lt;&gt;"",F195&lt;P195),"Completed before the finding was logged",IF(AND(I195&lt;&gt;"",F195&lt;&gt;"",I195&lt;F195),"Verified before completed",IF(AND(H195&lt;&gt;"",H195=D195),"Verifier is the owner",IF(AND(F195&lt;&gt;"",G195=""),"Add completion evidence",IF(AND(F195&lt;&gt;"",H195=""),"Add a verifier",IF(AND(F195&lt;&gt;"",I195=""),"Add a verification date","OK"))))))))))))</f>
        <v/>
      </c>
      <c r="M195" s="17">
        <f>IF(A195="","",IFERROR(INDEX(Findings!$H$2:$H$301,MATCH(B195,Findings!$A$2:$A$301,0)),""))</f>
        <v/>
      </c>
      <c r="N195" s="17">
        <f>IF(A195="","",IFERROR(INDEX(Findings!$O$2:$O$301,MATCH(B195,Findings!$A$2:$A$301,0)),""))</f>
        <v/>
      </c>
      <c r="O195" s="17">
        <f>IF(A195="","",IF(OR('Start here'!$B$5="",N195='Start here'!$B$5),1,0))</f>
        <v/>
      </c>
      <c r="P195" s="19">
        <f>IF(A195="","",IFERROR(IF(INDEX(Findings!$C$2:$C$301,MATCH(B195,Findings!$A$2:$A$301,0))="","",INDEX(Findings!$C$2:$C$301,MATCH(B195,Findings!$A$2:$A$301,0))),""))</f>
        <v/>
      </c>
    </row>
    <row r="196">
      <c r="A196" s="14" t="n"/>
      <c r="B196" s="14" t="n"/>
      <c r="C196" s="14" t="n"/>
      <c r="D196" s="14" t="n"/>
      <c r="E196" s="16" t="n"/>
      <c r="F196" s="16" t="n"/>
      <c r="G196" s="14" t="n"/>
      <c r="H196" s="14" t="n"/>
      <c r="I196" s="16" t="n"/>
      <c r="J196" s="17">
        <f>IF(A196="","",IF(AND(P196&lt;&gt;"",P196&gt;'Start here'!$B$4),"Not yet logged",IF(AND(F196&lt;&gt;"",F196&lt;='Start here'!$B$4),IF(AND(H196&lt;&gt;"",I196&lt;&gt;"",I196&lt;='Start here'!$B$4),"Closed and verified","Closed, not verified"),IF(AND(E196&lt;&gt;"",E196&lt;'Start here'!$B$4),"Overdue","Open"))))</f>
        <v/>
      </c>
      <c r="K196" s="18">
        <f>IF(J196="Overdue",'Start here'!$B$4-E196,0)</f>
        <v/>
      </c>
      <c r="L196" s="17">
        <f>IF(A196="","",IF(B196="","Link to a finding",IF(ISNA(MATCH(B196,Findings!$A$2:$A$301,0)),"Finding ID not found",IF(C196="","Describe the corrective action",IF(D196="","Add an owner",IF(E196="","Add a due date",IF(AND(F196&lt;&gt;"",P196&lt;&gt;"",F196&lt;P196),"Completed before the finding was logged",IF(AND(I196&lt;&gt;"",F196&lt;&gt;"",I196&lt;F196),"Verified before completed",IF(AND(H196&lt;&gt;"",H196=D196),"Verifier is the owner",IF(AND(F196&lt;&gt;"",G196=""),"Add completion evidence",IF(AND(F196&lt;&gt;"",H196=""),"Add a verifier",IF(AND(F196&lt;&gt;"",I196=""),"Add a verification date","OK"))))))))))))</f>
        <v/>
      </c>
      <c r="M196" s="17">
        <f>IF(A196="","",IFERROR(INDEX(Findings!$H$2:$H$301,MATCH(B196,Findings!$A$2:$A$301,0)),""))</f>
        <v/>
      </c>
      <c r="N196" s="17">
        <f>IF(A196="","",IFERROR(INDEX(Findings!$O$2:$O$301,MATCH(B196,Findings!$A$2:$A$301,0)),""))</f>
        <v/>
      </c>
      <c r="O196" s="17">
        <f>IF(A196="","",IF(OR('Start here'!$B$5="",N196='Start here'!$B$5),1,0))</f>
        <v/>
      </c>
      <c r="P196" s="19">
        <f>IF(A196="","",IFERROR(IF(INDEX(Findings!$C$2:$C$301,MATCH(B196,Findings!$A$2:$A$301,0))="","",INDEX(Findings!$C$2:$C$301,MATCH(B196,Findings!$A$2:$A$301,0))),""))</f>
        <v/>
      </c>
    </row>
    <row r="197">
      <c r="A197" s="14" t="n"/>
      <c r="B197" s="14" t="n"/>
      <c r="C197" s="14" t="n"/>
      <c r="D197" s="14" t="n"/>
      <c r="E197" s="16" t="n"/>
      <c r="F197" s="16" t="n"/>
      <c r="G197" s="14" t="n"/>
      <c r="H197" s="14" t="n"/>
      <c r="I197" s="16" t="n"/>
      <c r="J197" s="17">
        <f>IF(A197="","",IF(AND(P197&lt;&gt;"",P197&gt;'Start here'!$B$4),"Not yet logged",IF(AND(F197&lt;&gt;"",F197&lt;='Start here'!$B$4),IF(AND(H197&lt;&gt;"",I197&lt;&gt;"",I197&lt;='Start here'!$B$4),"Closed and verified","Closed, not verified"),IF(AND(E197&lt;&gt;"",E197&lt;'Start here'!$B$4),"Overdue","Open"))))</f>
        <v/>
      </c>
      <c r="K197" s="18">
        <f>IF(J197="Overdue",'Start here'!$B$4-E197,0)</f>
        <v/>
      </c>
      <c r="L197" s="17">
        <f>IF(A197="","",IF(B197="","Link to a finding",IF(ISNA(MATCH(B197,Findings!$A$2:$A$301,0)),"Finding ID not found",IF(C197="","Describe the corrective action",IF(D197="","Add an owner",IF(E197="","Add a due date",IF(AND(F197&lt;&gt;"",P197&lt;&gt;"",F197&lt;P197),"Completed before the finding was logged",IF(AND(I197&lt;&gt;"",F197&lt;&gt;"",I197&lt;F197),"Verified before completed",IF(AND(H197&lt;&gt;"",H197=D197),"Verifier is the owner",IF(AND(F197&lt;&gt;"",G197=""),"Add completion evidence",IF(AND(F197&lt;&gt;"",H197=""),"Add a verifier",IF(AND(F197&lt;&gt;"",I197=""),"Add a verification date","OK"))))))))))))</f>
        <v/>
      </c>
      <c r="M197" s="17">
        <f>IF(A197="","",IFERROR(INDEX(Findings!$H$2:$H$301,MATCH(B197,Findings!$A$2:$A$301,0)),""))</f>
        <v/>
      </c>
      <c r="N197" s="17">
        <f>IF(A197="","",IFERROR(INDEX(Findings!$O$2:$O$301,MATCH(B197,Findings!$A$2:$A$301,0)),""))</f>
        <v/>
      </c>
      <c r="O197" s="17">
        <f>IF(A197="","",IF(OR('Start here'!$B$5="",N197='Start here'!$B$5),1,0))</f>
        <v/>
      </c>
      <c r="P197" s="19">
        <f>IF(A197="","",IFERROR(IF(INDEX(Findings!$C$2:$C$301,MATCH(B197,Findings!$A$2:$A$301,0))="","",INDEX(Findings!$C$2:$C$301,MATCH(B197,Findings!$A$2:$A$301,0))),""))</f>
        <v/>
      </c>
    </row>
    <row r="198">
      <c r="A198" s="14" t="n"/>
      <c r="B198" s="14" t="n"/>
      <c r="C198" s="14" t="n"/>
      <c r="D198" s="14" t="n"/>
      <c r="E198" s="16" t="n"/>
      <c r="F198" s="16" t="n"/>
      <c r="G198" s="14" t="n"/>
      <c r="H198" s="14" t="n"/>
      <c r="I198" s="16" t="n"/>
      <c r="J198" s="17">
        <f>IF(A198="","",IF(AND(P198&lt;&gt;"",P198&gt;'Start here'!$B$4),"Not yet logged",IF(AND(F198&lt;&gt;"",F198&lt;='Start here'!$B$4),IF(AND(H198&lt;&gt;"",I198&lt;&gt;"",I198&lt;='Start here'!$B$4),"Closed and verified","Closed, not verified"),IF(AND(E198&lt;&gt;"",E198&lt;'Start here'!$B$4),"Overdue","Open"))))</f>
        <v/>
      </c>
      <c r="K198" s="18">
        <f>IF(J198="Overdue",'Start here'!$B$4-E198,0)</f>
        <v/>
      </c>
      <c r="L198" s="17">
        <f>IF(A198="","",IF(B198="","Link to a finding",IF(ISNA(MATCH(B198,Findings!$A$2:$A$301,0)),"Finding ID not found",IF(C198="","Describe the corrective action",IF(D198="","Add an owner",IF(E198="","Add a due date",IF(AND(F198&lt;&gt;"",P198&lt;&gt;"",F198&lt;P198),"Completed before the finding was logged",IF(AND(I198&lt;&gt;"",F198&lt;&gt;"",I198&lt;F198),"Verified before completed",IF(AND(H198&lt;&gt;"",H198=D198),"Verifier is the owner",IF(AND(F198&lt;&gt;"",G198=""),"Add completion evidence",IF(AND(F198&lt;&gt;"",H198=""),"Add a verifier",IF(AND(F198&lt;&gt;"",I198=""),"Add a verification date","OK"))))))))))))</f>
        <v/>
      </c>
      <c r="M198" s="17">
        <f>IF(A198="","",IFERROR(INDEX(Findings!$H$2:$H$301,MATCH(B198,Findings!$A$2:$A$301,0)),""))</f>
        <v/>
      </c>
      <c r="N198" s="17">
        <f>IF(A198="","",IFERROR(INDEX(Findings!$O$2:$O$301,MATCH(B198,Findings!$A$2:$A$301,0)),""))</f>
        <v/>
      </c>
      <c r="O198" s="17">
        <f>IF(A198="","",IF(OR('Start here'!$B$5="",N198='Start here'!$B$5),1,0))</f>
        <v/>
      </c>
      <c r="P198" s="19">
        <f>IF(A198="","",IFERROR(IF(INDEX(Findings!$C$2:$C$301,MATCH(B198,Findings!$A$2:$A$301,0))="","",INDEX(Findings!$C$2:$C$301,MATCH(B198,Findings!$A$2:$A$301,0))),""))</f>
        <v/>
      </c>
    </row>
    <row r="199">
      <c r="A199" s="14" t="n"/>
      <c r="B199" s="14" t="n"/>
      <c r="C199" s="14" t="n"/>
      <c r="D199" s="14" t="n"/>
      <c r="E199" s="16" t="n"/>
      <c r="F199" s="16" t="n"/>
      <c r="G199" s="14" t="n"/>
      <c r="H199" s="14" t="n"/>
      <c r="I199" s="16" t="n"/>
      <c r="J199" s="17">
        <f>IF(A199="","",IF(AND(P199&lt;&gt;"",P199&gt;'Start here'!$B$4),"Not yet logged",IF(AND(F199&lt;&gt;"",F199&lt;='Start here'!$B$4),IF(AND(H199&lt;&gt;"",I199&lt;&gt;"",I199&lt;='Start here'!$B$4),"Closed and verified","Closed, not verified"),IF(AND(E199&lt;&gt;"",E199&lt;'Start here'!$B$4),"Overdue","Open"))))</f>
        <v/>
      </c>
      <c r="K199" s="18">
        <f>IF(J199="Overdue",'Start here'!$B$4-E199,0)</f>
        <v/>
      </c>
      <c r="L199" s="17">
        <f>IF(A199="","",IF(B199="","Link to a finding",IF(ISNA(MATCH(B199,Findings!$A$2:$A$301,0)),"Finding ID not found",IF(C199="","Describe the corrective action",IF(D199="","Add an owner",IF(E199="","Add a due date",IF(AND(F199&lt;&gt;"",P199&lt;&gt;"",F199&lt;P199),"Completed before the finding was logged",IF(AND(I199&lt;&gt;"",F199&lt;&gt;"",I199&lt;F199),"Verified before completed",IF(AND(H199&lt;&gt;"",H199=D199),"Verifier is the owner",IF(AND(F199&lt;&gt;"",G199=""),"Add completion evidence",IF(AND(F199&lt;&gt;"",H199=""),"Add a verifier",IF(AND(F199&lt;&gt;"",I199=""),"Add a verification date","OK"))))))))))))</f>
        <v/>
      </c>
      <c r="M199" s="17">
        <f>IF(A199="","",IFERROR(INDEX(Findings!$H$2:$H$301,MATCH(B199,Findings!$A$2:$A$301,0)),""))</f>
        <v/>
      </c>
      <c r="N199" s="17">
        <f>IF(A199="","",IFERROR(INDEX(Findings!$O$2:$O$301,MATCH(B199,Findings!$A$2:$A$301,0)),""))</f>
        <v/>
      </c>
      <c r="O199" s="17">
        <f>IF(A199="","",IF(OR('Start here'!$B$5="",N199='Start here'!$B$5),1,0))</f>
        <v/>
      </c>
      <c r="P199" s="19">
        <f>IF(A199="","",IFERROR(IF(INDEX(Findings!$C$2:$C$301,MATCH(B199,Findings!$A$2:$A$301,0))="","",INDEX(Findings!$C$2:$C$301,MATCH(B199,Findings!$A$2:$A$301,0))),""))</f>
        <v/>
      </c>
    </row>
    <row r="200">
      <c r="A200" s="14" t="n"/>
      <c r="B200" s="14" t="n"/>
      <c r="C200" s="14" t="n"/>
      <c r="D200" s="14" t="n"/>
      <c r="E200" s="16" t="n"/>
      <c r="F200" s="16" t="n"/>
      <c r="G200" s="14" t="n"/>
      <c r="H200" s="14" t="n"/>
      <c r="I200" s="16" t="n"/>
      <c r="J200" s="17">
        <f>IF(A200="","",IF(AND(P200&lt;&gt;"",P200&gt;'Start here'!$B$4),"Not yet logged",IF(AND(F200&lt;&gt;"",F200&lt;='Start here'!$B$4),IF(AND(H200&lt;&gt;"",I200&lt;&gt;"",I200&lt;='Start here'!$B$4),"Closed and verified","Closed, not verified"),IF(AND(E200&lt;&gt;"",E200&lt;'Start here'!$B$4),"Overdue","Open"))))</f>
        <v/>
      </c>
      <c r="K200" s="18">
        <f>IF(J200="Overdue",'Start here'!$B$4-E200,0)</f>
        <v/>
      </c>
      <c r="L200" s="17">
        <f>IF(A200="","",IF(B200="","Link to a finding",IF(ISNA(MATCH(B200,Findings!$A$2:$A$301,0)),"Finding ID not found",IF(C200="","Describe the corrective action",IF(D200="","Add an owner",IF(E200="","Add a due date",IF(AND(F200&lt;&gt;"",P200&lt;&gt;"",F200&lt;P200),"Completed before the finding was logged",IF(AND(I200&lt;&gt;"",F200&lt;&gt;"",I200&lt;F200),"Verified before completed",IF(AND(H200&lt;&gt;"",H200=D200),"Verifier is the owner",IF(AND(F200&lt;&gt;"",G200=""),"Add completion evidence",IF(AND(F200&lt;&gt;"",H200=""),"Add a verifier",IF(AND(F200&lt;&gt;"",I200=""),"Add a verification date","OK"))))))))))))</f>
        <v/>
      </c>
      <c r="M200" s="17">
        <f>IF(A200="","",IFERROR(INDEX(Findings!$H$2:$H$301,MATCH(B200,Findings!$A$2:$A$301,0)),""))</f>
        <v/>
      </c>
      <c r="N200" s="17">
        <f>IF(A200="","",IFERROR(INDEX(Findings!$O$2:$O$301,MATCH(B200,Findings!$A$2:$A$301,0)),""))</f>
        <v/>
      </c>
      <c r="O200" s="17">
        <f>IF(A200="","",IF(OR('Start here'!$B$5="",N200='Start here'!$B$5),1,0))</f>
        <v/>
      </c>
      <c r="P200" s="19">
        <f>IF(A200="","",IFERROR(IF(INDEX(Findings!$C$2:$C$301,MATCH(B200,Findings!$A$2:$A$301,0))="","",INDEX(Findings!$C$2:$C$301,MATCH(B200,Findings!$A$2:$A$301,0))),""))</f>
        <v/>
      </c>
    </row>
    <row r="201">
      <c r="A201" s="14" t="n"/>
      <c r="B201" s="14" t="n"/>
      <c r="C201" s="14" t="n"/>
      <c r="D201" s="14" t="n"/>
      <c r="E201" s="16" t="n"/>
      <c r="F201" s="16" t="n"/>
      <c r="G201" s="14" t="n"/>
      <c r="H201" s="14" t="n"/>
      <c r="I201" s="16" t="n"/>
      <c r="J201" s="17">
        <f>IF(A201="","",IF(AND(P201&lt;&gt;"",P201&gt;'Start here'!$B$4),"Not yet logged",IF(AND(F201&lt;&gt;"",F201&lt;='Start here'!$B$4),IF(AND(H201&lt;&gt;"",I201&lt;&gt;"",I201&lt;='Start here'!$B$4),"Closed and verified","Closed, not verified"),IF(AND(E201&lt;&gt;"",E201&lt;'Start here'!$B$4),"Overdue","Open"))))</f>
        <v/>
      </c>
      <c r="K201" s="18">
        <f>IF(J201="Overdue",'Start here'!$B$4-E201,0)</f>
        <v/>
      </c>
      <c r="L201" s="17">
        <f>IF(A201="","",IF(B201="","Link to a finding",IF(ISNA(MATCH(B201,Findings!$A$2:$A$301,0)),"Finding ID not found",IF(C201="","Describe the corrective action",IF(D201="","Add an owner",IF(E201="","Add a due date",IF(AND(F201&lt;&gt;"",P201&lt;&gt;"",F201&lt;P201),"Completed before the finding was logged",IF(AND(I201&lt;&gt;"",F201&lt;&gt;"",I201&lt;F201),"Verified before completed",IF(AND(H201&lt;&gt;"",H201=D201),"Verifier is the owner",IF(AND(F201&lt;&gt;"",G201=""),"Add completion evidence",IF(AND(F201&lt;&gt;"",H201=""),"Add a verifier",IF(AND(F201&lt;&gt;"",I201=""),"Add a verification date","OK"))))))))))))</f>
        <v/>
      </c>
      <c r="M201" s="17">
        <f>IF(A201="","",IFERROR(INDEX(Findings!$H$2:$H$301,MATCH(B201,Findings!$A$2:$A$301,0)),""))</f>
        <v/>
      </c>
      <c r="N201" s="17">
        <f>IF(A201="","",IFERROR(INDEX(Findings!$O$2:$O$301,MATCH(B201,Findings!$A$2:$A$301,0)),""))</f>
        <v/>
      </c>
      <c r="O201" s="17">
        <f>IF(A201="","",IF(OR('Start here'!$B$5="",N201='Start here'!$B$5),1,0))</f>
        <v/>
      </c>
      <c r="P201" s="19">
        <f>IF(A201="","",IFERROR(IF(INDEX(Findings!$C$2:$C$301,MATCH(B201,Findings!$A$2:$A$301,0))="","",INDEX(Findings!$C$2:$C$301,MATCH(B201,Findings!$A$2:$A$301,0))),""))</f>
        <v/>
      </c>
    </row>
    <row r="202">
      <c r="A202" s="14" t="n"/>
      <c r="B202" s="14" t="n"/>
      <c r="C202" s="14" t="n"/>
      <c r="D202" s="14" t="n"/>
      <c r="E202" s="16" t="n"/>
      <c r="F202" s="16" t="n"/>
      <c r="G202" s="14" t="n"/>
      <c r="H202" s="14" t="n"/>
      <c r="I202" s="16" t="n"/>
      <c r="J202" s="17">
        <f>IF(A202="","",IF(AND(P202&lt;&gt;"",P202&gt;'Start here'!$B$4),"Not yet logged",IF(AND(F202&lt;&gt;"",F202&lt;='Start here'!$B$4),IF(AND(H202&lt;&gt;"",I202&lt;&gt;"",I202&lt;='Start here'!$B$4),"Closed and verified","Closed, not verified"),IF(AND(E202&lt;&gt;"",E202&lt;'Start here'!$B$4),"Overdue","Open"))))</f>
        <v/>
      </c>
      <c r="K202" s="18">
        <f>IF(J202="Overdue",'Start here'!$B$4-E202,0)</f>
        <v/>
      </c>
      <c r="L202" s="17">
        <f>IF(A202="","",IF(B202="","Link to a finding",IF(ISNA(MATCH(B202,Findings!$A$2:$A$301,0)),"Finding ID not found",IF(C202="","Describe the corrective action",IF(D202="","Add an owner",IF(E202="","Add a due date",IF(AND(F202&lt;&gt;"",P202&lt;&gt;"",F202&lt;P202),"Completed before the finding was logged",IF(AND(I202&lt;&gt;"",F202&lt;&gt;"",I202&lt;F202),"Verified before completed",IF(AND(H202&lt;&gt;"",H202=D202),"Verifier is the owner",IF(AND(F202&lt;&gt;"",G202=""),"Add completion evidence",IF(AND(F202&lt;&gt;"",H202=""),"Add a verifier",IF(AND(F202&lt;&gt;"",I202=""),"Add a verification date","OK"))))))))))))</f>
        <v/>
      </c>
      <c r="M202" s="17">
        <f>IF(A202="","",IFERROR(INDEX(Findings!$H$2:$H$301,MATCH(B202,Findings!$A$2:$A$301,0)),""))</f>
        <v/>
      </c>
      <c r="N202" s="17">
        <f>IF(A202="","",IFERROR(INDEX(Findings!$O$2:$O$301,MATCH(B202,Findings!$A$2:$A$301,0)),""))</f>
        <v/>
      </c>
      <c r="O202" s="17">
        <f>IF(A202="","",IF(OR('Start here'!$B$5="",N202='Start here'!$B$5),1,0))</f>
        <v/>
      </c>
      <c r="P202" s="19">
        <f>IF(A202="","",IFERROR(IF(INDEX(Findings!$C$2:$C$301,MATCH(B202,Findings!$A$2:$A$301,0))="","",INDEX(Findings!$C$2:$C$301,MATCH(B202,Findings!$A$2:$A$301,0))),""))</f>
        <v/>
      </c>
    </row>
    <row r="203">
      <c r="A203" s="14" t="n"/>
      <c r="B203" s="14" t="n"/>
      <c r="C203" s="14" t="n"/>
      <c r="D203" s="14" t="n"/>
      <c r="E203" s="16" t="n"/>
      <c r="F203" s="16" t="n"/>
      <c r="G203" s="14" t="n"/>
      <c r="H203" s="14" t="n"/>
      <c r="I203" s="16" t="n"/>
      <c r="J203" s="17">
        <f>IF(A203="","",IF(AND(P203&lt;&gt;"",P203&gt;'Start here'!$B$4),"Not yet logged",IF(AND(F203&lt;&gt;"",F203&lt;='Start here'!$B$4),IF(AND(H203&lt;&gt;"",I203&lt;&gt;"",I203&lt;='Start here'!$B$4),"Closed and verified","Closed, not verified"),IF(AND(E203&lt;&gt;"",E203&lt;'Start here'!$B$4),"Overdue","Open"))))</f>
        <v/>
      </c>
      <c r="K203" s="18">
        <f>IF(J203="Overdue",'Start here'!$B$4-E203,0)</f>
        <v/>
      </c>
      <c r="L203" s="17">
        <f>IF(A203="","",IF(B203="","Link to a finding",IF(ISNA(MATCH(B203,Findings!$A$2:$A$301,0)),"Finding ID not found",IF(C203="","Describe the corrective action",IF(D203="","Add an owner",IF(E203="","Add a due date",IF(AND(F203&lt;&gt;"",P203&lt;&gt;"",F203&lt;P203),"Completed before the finding was logged",IF(AND(I203&lt;&gt;"",F203&lt;&gt;"",I203&lt;F203),"Verified before completed",IF(AND(H203&lt;&gt;"",H203=D203),"Verifier is the owner",IF(AND(F203&lt;&gt;"",G203=""),"Add completion evidence",IF(AND(F203&lt;&gt;"",H203=""),"Add a verifier",IF(AND(F203&lt;&gt;"",I203=""),"Add a verification date","OK"))))))))))))</f>
        <v/>
      </c>
      <c r="M203" s="17">
        <f>IF(A203="","",IFERROR(INDEX(Findings!$H$2:$H$301,MATCH(B203,Findings!$A$2:$A$301,0)),""))</f>
        <v/>
      </c>
      <c r="N203" s="17">
        <f>IF(A203="","",IFERROR(INDEX(Findings!$O$2:$O$301,MATCH(B203,Findings!$A$2:$A$301,0)),""))</f>
        <v/>
      </c>
      <c r="O203" s="17">
        <f>IF(A203="","",IF(OR('Start here'!$B$5="",N203='Start here'!$B$5),1,0))</f>
        <v/>
      </c>
      <c r="P203" s="19">
        <f>IF(A203="","",IFERROR(IF(INDEX(Findings!$C$2:$C$301,MATCH(B203,Findings!$A$2:$A$301,0))="","",INDEX(Findings!$C$2:$C$301,MATCH(B203,Findings!$A$2:$A$301,0))),""))</f>
        <v/>
      </c>
    </row>
    <row r="204">
      <c r="A204" s="14" t="n"/>
      <c r="B204" s="14" t="n"/>
      <c r="C204" s="14" t="n"/>
      <c r="D204" s="14" t="n"/>
      <c r="E204" s="16" t="n"/>
      <c r="F204" s="16" t="n"/>
      <c r="G204" s="14" t="n"/>
      <c r="H204" s="14" t="n"/>
      <c r="I204" s="16" t="n"/>
      <c r="J204" s="17">
        <f>IF(A204="","",IF(AND(P204&lt;&gt;"",P204&gt;'Start here'!$B$4),"Not yet logged",IF(AND(F204&lt;&gt;"",F204&lt;='Start here'!$B$4),IF(AND(H204&lt;&gt;"",I204&lt;&gt;"",I204&lt;='Start here'!$B$4),"Closed and verified","Closed, not verified"),IF(AND(E204&lt;&gt;"",E204&lt;'Start here'!$B$4),"Overdue","Open"))))</f>
        <v/>
      </c>
      <c r="K204" s="18">
        <f>IF(J204="Overdue",'Start here'!$B$4-E204,0)</f>
        <v/>
      </c>
      <c r="L204" s="17">
        <f>IF(A204="","",IF(B204="","Link to a finding",IF(ISNA(MATCH(B204,Findings!$A$2:$A$301,0)),"Finding ID not found",IF(C204="","Describe the corrective action",IF(D204="","Add an owner",IF(E204="","Add a due date",IF(AND(F204&lt;&gt;"",P204&lt;&gt;"",F204&lt;P204),"Completed before the finding was logged",IF(AND(I204&lt;&gt;"",F204&lt;&gt;"",I204&lt;F204),"Verified before completed",IF(AND(H204&lt;&gt;"",H204=D204),"Verifier is the owner",IF(AND(F204&lt;&gt;"",G204=""),"Add completion evidence",IF(AND(F204&lt;&gt;"",H204=""),"Add a verifier",IF(AND(F204&lt;&gt;"",I204=""),"Add a verification date","OK"))))))))))))</f>
        <v/>
      </c>
      <c r="M204" s="17">
        <f>IF(A204="","",IFERROR(INDEX(Findings!$H$2:$H$301,MATCH(B204,Findings!$A$2:$A$301,0)),""))</f>
        <v/>
      </c>
      <c r="N204" s="17">
        <f>IF(A204="","",IFERROR(INDEX(Findings!$O$2:$O$301,MATCH(B204,Findings!$A$2:$A$301,0)),""))</f>
        <v/>
      </c>
      <c r="O204" s="17">
        <f>IF(A204="","",IF(OR('Start here'!$B$5="",N204='Start here'!$B$5),1,0))</f>
        <v/>
      </c>
      <c r="P204" s="19">
        <f>IF(A204="","",IFERROR(IF(INDEX(Findings!$C$2:$C$301,MATCH(B204,Findings!$A$2:$A$301,0))="","",INDEX(Findings!$C$2:$C$301,MATCH(B204,Findings!$A$2:$A$301,0))),""))</f>
        <v/>
      </c>
    </row>
    <row r="205">
      <c r="A205" s="14" t="n"/>
      <c r="B205" s="14" t="n"/>
      <c r="C205" s="14" t="n"/>
      <c r="D205" s="14" t="n"/>
      <c r="E205" s="16" t="n"/>
      <c r="F205" s="16" t="n"/>
      <c r="G205" s="14" t="n"/>
      <c r="H205" s="14" t="n"/>
      <c r="I205" s="16" t="n"/>
      <c r="J205" s="17">
        <f>IF(A205="","",IF(AND(P205&lt;&gt;"",P205&gt;'Start here'!$B$4),"Not yet logged",IF(AND(F205&lt;&gt;"",F205&lt;='Start here'!$B$4),IF(AND(H205&lt;&gt;"",I205&lt;&gt;"",I205&lt;='Start here'!$B$4),"Closed and verified","Closed, not verified"),IF(AND(E205&lt;&gt;"",E205&lt;'Start here'!$B$4),"Overdue","Open"))))</f>
        <v/>
      </c>
      <c r="K205" s="18">
        <f>IF(J205="Overdue",'Start here'!$B$4-E205,0)</f>
        <v/>
      </c>
      <c r="L205" s="17">
        <f>IF(A205="","",IF(B205="","Link to a finding",IF(ISNA(MATCH(B205,Findings!$A$2:$A$301,0)),"Finding ID not found",IF(C205="","Describe the corrective action",IF(D205="","Add an owner",IF(E205="","Add a due date",IF(AND(F205&lt;&gt;"",P205&lt;&gt;"",F205&lt;P205),"Completed before the finding was logged",IF(AND(I205&lt;&gt;"",F205&lt;&gt;"",I205&lt;F205),"Verified before completed",IF(AND(H205&lt;&gt;"",H205=D205),"Verifier is the owner",IF(AND(F205&lt;&gt;"",G205=""),"Add completion evidence",IF(AND(F205&lt;&gt;"",H205=""),"Add a verifier",IF(AND(F205&lt;&gt;"",I205=""),"Add a verification date","OK"))))))))))))</f>
        <v/>
      </c>
      <c r="M205" s="17">
        <f>IF(A205="","",IFERROR(INDEX(Findings!$H$2:$H$301,MATCH(B205,Findings!$A$2:$A$301,0)),""))</f>
        <v/>
      </c>
      <c r="N205" s="17">
        <f>IF(A205="","",IFERROR(INDEX(Findings!$O$2:$O$301,MATCH(B205,Findings!$A$2:$A$301,0)),""))</f>
        <v/>
      </c>
      <c r="O205" s="17">
        <f>IF(A205="","",IF(OR('Start here'!$B$5="",N205='Start here'!$B$5),1,0))</f>
        <v/>
      </c>
      <c r="P205" s="19">
        <f>IF(A205="","",IFERROR(IF(INDEX(Findings!$C$2:$C$301,MATCH(B205,Findings!$A$2:$A$301,0))="","",INDEX(Findings!$C$2:$C$301,MATCH(B205,Findings!$A$2:$A$301,0))),""))</f>
        <v/>
      </c>
    </row>
    <row r="206">
      <c r="A206" s="14" t="n"/>
      <c r="B206" s="14" t="n"/>
      <c r="C206" s="14" t="n"/>
      <c r="D206" s="14" t="n"/>
      <c r="E206" s="16" t="n"/>
      <c r="F206" s="16" t="n"/>
      <c r="G206" s="14" t="n"/>
      <c r="H206" s="14" t="n"/>
      <c r="I206" s="16" t="n"/>
      <c r="J206" s="17">
        <f>IF(A206="","",IF(AND(P206&lt;&gt;"",P206&gt;'Start here'!$B$4),"Not yet logged",IF(AND(F206&lt;&gt;"",F206&lt;='Start here'!$B$4),IF(AND(H206&lt;&gt;"",I206&lt;&gt;"",I206&lt;='Start here'!$B$4),"Closed and verified","Closed, not verified"),IF(AND(E206&lt;&gt;"",E206&lt;'Start here'!$B$4),"Overdue","Open"))))</f>
        <v/>
      </c>
      <c r="K206" s="18">
        <f>IF(J206="Overdue",'Start here'!$B$4-E206,0)</f>
        <v/>
      </c>
      <c r="L206" s="17">
        <f>IF(A206="","",IF(B206="","Link to a finding",IF(ISNA(MATCH(B206,Findings!$A$2:$A$301,0)),"Finding ID not found",IF(C206="","Describe the corrective action",IF(D206="","Add an owner",IF(E206="","Add a due date",IF(AND(F206&lt;&gt;"",P206&lt;&gt;"",F206&lt;P206),"Completed before the finding was logged",IF(AND(I206&lt;&gt;"",F206&lt;&gt;"",I206&lt;F206),"Verified before completed",IF(AND(H206&lt;&gt;"",H206=D206),"Verifier is the owner",IF(AND(F206&lt;&gt;"",G206=""),"Add completion evidence",IF(AND(F206&lt;&gt;"",H206=""),"Add a verifier",IF(AND(F206&lt;&gt;"",I206=""),"Add a verification date","OK"))))))))))))</f>
        <v/>
      </c>
      <c r="M206" s="17">
        <f>IF(A206="","",IFERROR(INDEX(Findings!$H$2:$H$301,MATCH(B206,Findings!$A$2:$A$301,0)),""))</f>
        <v/>
      </c>
      <c r="N206" s="17">
        <f>IF(A206="","",IFERROR(INDEX(Findings!$O$2:$O$301,MATCH(B206,Findings!$A$2:$A$301,0)),""))</f>
        <v/>
      </c>
      <c r="O206" s="17">
        <f>IF(A206="","",IF(OR('Start here'!$B$5="",N206='Start here'!$B$5),1,0))</f>
        <v/>
      </c>
      <c r="P206" s="19">
        <f>IF(A206="","",IFERROR(IF(INDEX(Findings!$C$2:$C$301,MATCH(B206,Findings!$A$2:$A$301,0))="","",INDEX(Findings!$C$2:$C$301,MATCH(B206,Findings!$A$2:$A$301,0))),""))</f>
        <v/>
      </c>
    </row>
    <row r="207">
      <c r="A207" s="14" t="n"/>
      <c r="B207" s="14" t="n"/>
      <c r="C207" s="14" t="n"/>
      <c r="D207" s="14" t="n"/>
      <c r="E207" s="16" t="n"/>
      <c r="F207" s="16" t="n"/>
      <c r="G207" s="14" t="n"/>
      <c r="H207" s="14" t="n"/>
      <c r="I207" s="16" t="n"/>
      <c r="J207" s="17">
        <f>IF(A207="","",IF(AND(P207&lt;&gt;"",P207&gt;'Start here'!$B$4),"Not yet logged",IF(AND(F207&lt;&gt;"",F207&lt;='Start here'!$B$4),IF(AND(H207&lt;&gt;"",I207&lt;&gt;"",I207&lt;='Start here'!$B$4),"Closed and verified","Closed, not verified"),IF(AND(E207&lt;&gt;"",E207&lt;'Start here'!$B$4),"Overdue","Open"))))</f>
        <v/>
      </c>
      <c r="K207" s="18">
        <f>IF(J207="Overdue",'Start here'!$B$4-E207,0)</f>
        <v/>
      </c>
      <c r="L207" s="17">
        <f>IF(A207="","",IF(B207="","Link to a finding",IF(ISNA(MATCH(B207,Findings!$A$2:$A$301,0)),"Finding ID not found",IF(C207="","Describe the corrective action",IF(D207="","Add an owner",IF(E207="","Add a due date",IF(AND(F207&lt;&gt;"",P207&lt;&gt;"",F207&lt;P207),"Completed before the finding was logged",IF(AND(I207&lt;&gt;"",F207&lt;&gt;"",I207&lt;F207),"Verified before completed",IF(AND(H207&lt;&gt;"",H207=D207),"Verifier is the owner",IF(AND(F207&lt;&gt;"",G207=""),"Add completion evidence",IF(AND(F207&lt;&gt;"",H207=""),"Add a verifier",IF(AND(F207&lt;&gt;"",I207=""),"Add a verification date","OK"))))))))))))</f>
        <v/>
      </c>
      <c r="M207" s="17">
        <f>IF(A207="","",IFERROR(INDEX(Findings!$H$2:$H$301,MATCH(B207,Findings!$A$2:$A$301,0)),""))</f>
        <v/>
      </c>
      <c r="N207" s="17">
        <f>IF(A207="","",IFERROR(INDEX(Findings!$O$2:$O$301,MATCH(B207,Findings!$A$2:$A$301,0)),""))</f>
        <v/>
      </c>
      <c r="O207" s="17">
        <f>IF(A207="","",IF(OR('Start here'!$B$5="",N207='Start here'!$B$5),1,0))</f>
        <v/>
      </c>
      <c r="P207" s="19">
        <f>IF(A207="","",IFERROR(IF(INDEX(Findings!$C$2:$C$301,MATCH(B207,Findings!$A$2:$A$301,0))="","",INDEX(Findings!$C$2:$C$301,MATCH(B207,Findings!$A$2:$A$301,0))),""))</f>
        <v/>
      </c>
    </row>
    <row r="208">
      <c r="A208" s="14" t="n"/>
      <c r="B208" s="14" t="n"/>
      <c r="C208" s="14" t="n"/>
      <c r="D208" s="14" t="n"/>
      <c r="E208" s="16" t="n"/>
      <c r="F208" s="16" t="n"/>
      <c r="G208" s="14" t="n"/>
      <c r="H208" s="14" t="n"/>
      <c r="I208" s="16" t="n"/>
      <c r="J208" s="17">
        <f>IF(A208="","",IF(AND(P208&lt;&gt;"",P208&gt;'Start here'!$B$4),"Not yet logged",IF(AND(F208&lt;&gt;"",F208&lt;='Start here'!$B$4),IF(AND(H208&lt;&gt;"",I208&lt;&gt;"",I208&lt;='Start here'!$B$4),"Closed and verified","Closed, not verified"),IF(AND(E208&lt;&gt;"",E208&lt;'Start here'!$B$4),"Overdue","Open"))))</f>
        <v/>
      </c>
      <c r="K208" s="18">
        <f>IF(J208="Overdue",'Start here'!$B$4-E208,0)</f>
        <v/>
      </c>
      <c r="L208" s="17">
        <f>IF(A208="","",IF(B208="","Link to a finding",IF(ISNA(MATCH(B208,Findings!$A$2:$A$301,0)),"Finding ID not found",IF(C208="","Describe the corrective action",IF(D208="","Add an owner",IF(E208="","Add a due date",IF(AND(F208&lt;&gt;"",P208&lt;&gt;"",F208&lt;P208),"Completed before the finding was logged",IF(AND(I208&lt;&gt;"",F208&lt;&gt;"",I208&lt;F208),"Verified before completed",IF(AND(H208&lt;&gt;"",H208=D208),"Verifier is the owner",IF(AND(F208&lt;&gt;"",G208=""),"Add completion evidence",IF(AND(F208&lt;&gt;"",H208=""),"Add a verifier",IF(AND(F208&lt;&gt;"",I208=""),"Add a verification date","OK"))))))))))))</f>
        <v/>
      </c>
      <c r="M208" s="17">
        <f>IF(A208="","",IFERROR(INDEX(Findings!$H$2:$H$301,MATCH(B208,Findings!$A$2:$A$301,0)),""))</f>
        <v/>
      </c>
      <c r="N208" s="17">
        <f>IF(A208="","",IFERROR(INDEX(Findings!$O$2:$O$301,MATCH(B208,Findings!$A$2:$A$301,0)),""))</f>
        <v/>
      </c>
      <c r="O208" s="17">
        <f>IF(A208="","",IF(OR('Start here'!$B$5="",N208='Start here'!$B$5),1,0))</f>
        <v/>
      </c>
      <c r="P208" s="19">
        <f>IF(A208="","",IFERROR(IF(INDEX(Findings!$C$2:$C$301,MATCH(B208,Findings!$A$2:$A$301,0))="","",INDEX(Findings!$C$2:$C$301,MATCH(B208,Findings!$A$2:$A$301,0))),""))</f>
        <v/>
      </c>
    </row>
    <row r="209">
      <c r="A209" s="14" t="n"/>
      <c r="B209" s="14" t="n"/>
      <c r="C209" s="14" t="n"/>
      <c r="D209" s="14" t="n"/>
      <c r="E209" s="16" t="n"/>
      <c r="F209" s="16" t="n"/>
      <c r="G209" s="14" t="n"/>
      <c r="H209" s="14" t="n"/>
      <c r="I209" s="16" t="n"/>
      <c r="J209" s="17">
        <f>IF(A209="","",IF(AND(P209&lt;&gt;"",P209&gt;'Start here'!$B$4),"Not yet logged",IF(AND(F209&lt;&gt;"",F209&lt;='Start here'!$B$4),IF(AND(H209&lt;&gt;"",I209&lt;&gt;"",I209&lt;='Start here'!$B$4),"Closed and verified","Closed, not verified"),IF(AND(E209&lt;&gt;"",E209&lt;'Start here'!$B$4),"Overdue","Open"))))</f>
        <v/>
      </c>
      <c r="K209" s="18">
        <f>IF(J209="Overdue",'Start here'!$B$4-E209,0)</f>
        <v/>
      </c>
      <c r="L209" s="17">
        <f>IF(A209="","",IF(B209="","Link to a finding",IF(ISNA(MATCH(B209,Findings!$A$2:$A$301,0)),"Finding ID not found",IF(C209="","Describe the corrective action",IF(D209="","Add an owner",IF(E209="","Add a due date",IF(AND(F209&lt;&gt;"",P209&lt;&gt;"",F209&lt;P209),"Completed before the finding was logged",IF(AND(I209&lt;&gt;"",F209&lt;&gt;"",I209&lt;F209),"Verified before completed",IF(AND(H209&lt;&gt;"",H209=D209),"Verifier is the owner",IF(AND(F209&lt;&gt;"",G209=""),"Add completion evidence",IF(AND(F209&lt;&gt;"",H209=""),"Add a verifier",IF(AND(F209&lt;&gt;"",I209=""),"Add a verification date","OK"))))))))))))</f>
        <v/>
      </c>
      <c r="M209" s="17">
        <f>IF(A209="","",IFERROR(INDEX(Findings!$H$2:$H$301,MATCH(B209,Findings!$A$2:$A$301,0)),""))</f>
        <v/>
      </c>
      <c r="N209" s="17">
        <f>IF(A209="","",IFERROR(INDEX(Findings!$O$2:$O$301,MATCH(B209,Findings!$A$2:$A$301,0)),""))</f>
        <v/>
      </c>
      <c r="O209" s="17">
        <f>IF(A209="","",IF(OR('Start here'!$B$5="",N209='Start here'!$B$5),1,0))</f>
        <v/>
      </c>
      <c r="P209" s="19">
        <f>IF(A209="","",IFERROR(IF(INDEX(Findings!$C$2:$C$301,MATCH(B209,Findings!$A$2:$A$301,0))="","",INDEX(Findings!$C$2:$C$301,MATCH(B209,Findings!$A$2:$A$301,0))),""))</f>
        <v/>
      </c>
    </row>
    <row r="210">
      <c r="A210" s="14" t="n"/>
      <c r="B210" s="14" t="n"/>
      <c r="C210" s="14" t="n"/>
      <c r="D210" s="14" t="n"/>
      <c r="E210" s="16" t="n"/>
      <c r="F210" s="16" t="n"/>
      <c r="G210" s="14" t="n"/>
      <c r="H210" s="14" t="n"/>
      <c r="I210" s="16" t="n"/>
      <c r="J210" s="17">
        <f>IF(A210="","",IF(AND(P210&lt;&gt;"",P210&gt;'Start here'!$B$4),"Not yet logged",IF(AND(F210&lt;&gt;"",F210&lt;='Start here'!$B$4),IF(AND(H210&lt;&gt;"",I210&lt;&gt;"",I210&lt;='Start here'!$B$4),"Closed and verified","Closed, not verified"),IF(AND(E210&lt;&gt;"",E210&lt;'Start here'!$B$4),"Overdue","Open"))))</f>
        <v/>
      </c>
      <c r="K210" s="18">
        <f>IF(J210="Overdue",'Start here'!$B$4-E210,0)</f>
        <v/>
      </c>
      <c r="L210" s="17">
        <f>IF(A210="","",IF(B210="","Link to a finding",IF(ISNA(MATCH(B210,Findings!$A$2:$A$301,0)),"Finding ID not found",IF(C210="","Describe the corrective action",IF(D210="","Add an owner",IF(E210="","Add a due date",IF(AND(F210&lt;&gt;"",P210&lt;&gt;"",F210&lt;P210),"Completed before the finding was logged",IF(AND(I210&lt;&gt;"",F210&lt;&gt;"",I210&lt;F210),"Verified before completed",IF(AND(H210&lt;&gt;"",H210=D210),"Verifier is the owner",IF(AND(F210&lt;&gt;"",G210=""),"Add completion evidence",IF(AND(F210&lt;&gt;"",H210=""),"Add a verifier",IF(AND(F210&lt;&gt;"",I210=""),"Add a verification date","OK"))))))))))))</f>
        <v/>
      </c>
      <c r="M210" s="17">
        <f>IF(A210="","",IFERROR(INDEX(Findings!$H$2:$H$301,MATCH(B210,Findings!$A$2:$A$301,0)),""))</f>
        <v/>
      </c>
      <c r="N210" s="17">
        <f>IF(A210="","",IFERROR(INDEX(Findings!$O$2:$O$301,MATCH(B210,Findings!$A$2:$A$301,0)),""))</f>
        <v/>
      </c>
      <c r="O210" s="17">
        <f>IF(A210="","",IF(OR('Start here'!$B$5="",N210='Start here'!$B$5),1,0))</f>
        <v/>
      </c>
      <c r="P210" s="19">
        <f>IF(A210="","",IFERROR(IF(INDEX(Findings!$C$2:$C$301,MATCH(B210,Findings!$A$2:$A$301,0))="","",INDEX(Findings!$C$2:$C$301,MATCH(B210,Findings!$A$2:$A$301,0))),""))</f>
        <v/>
      </c>
    </row>
    <row r="211">
      <c r="A211" s="14" t="n"/>
      <c r="B211" s="14" t="n"/>
      <c r="C211" s="14" t="n"/>
      <c r="D211" s="14" t="n"/>
      <c r="E211" s="16" t="n"/>
      <c r="F211" s="16" t="n"/>
      <c r="G211" s="14" t="n"/>
      <c r="H211" s="14" t="n"/>
      <c r="I211" s="16" t="n"/>
      <c r="J211" s="17">
        <f>IF(A211="","",IF(AND(P211&lt;&gt;"",P211&gt;'Start here'!$B$4),"Not yet logged",IF(AND(F211&lt;&gt;"",F211&lt;='Start here'!$B$4),IF(AND(H211&lt;&gt;"",I211&lt;&gt;"",I211&lt;='Start here'!$B$4),"Closed and verified","Closed, not verified"),IF(AND(E211&lt;&gt;"",E211&lt;'Start here'!$B$4),"Overdue","Open"))))</f>
        <v/>
      </c>
      <c r="K211" s="18">
        <f>IF(J211="Overdue",'Start here'!$B$4-E211,0)</f>
        <v/>
      </c>
      <c r="L211" s="17">
        <f>IF(A211="","",IF(B211="","Link to a finding",IF(ISNA(MATCH(B211,Findings!$A$2:$A$301,0)),"Finding ID not found",IF(C211="","Describe the corrective action",IF(D211="","Add an owner",IF(E211="","Add a due date",IF(AND(F211&lt;&gt;"",P211&lt;&gt;"",F211&lt;P211),"Completed before the finding was logged",IF(AND(I211&lt;&gt;"",F211&lt;&gt;"",I211&lt;F211),"Verified before completed",IF(AND(H211&lt;&gt;"",H211=D211),"Verifier is the owner",IF(AND(F211&lt;&gt;"",G211=""),"Add completion evidence",IF(AND(F211&lt;&gt;"",H211=""),"Add a verifier",IF(AND(F211&lt;&gt;"",I211=""),"Add a verification date","OK"))))))))))))</f>
        <v/>
      </c>
      <c r="M211" s="17">
        <f>IF(A211="","",IFERROR(INDEX(Findings!$H$2:$H$301,MATCH(B211,Findings!$A$2:$A$301,0)),""))</f>
        <v/>
      </c>
      <c r="N211" s="17">
        <f>IF(A211="","",IFERROR(INDEX(Findings!$O$2:$O$301,MATCH(B211,Findings!$A$2:$A$301,0)),""))</f>
        <v/>
      </c>
      <c r="O211" s="17">
        <f>IF(A211="","",IF(OR('Start here'!$B$5="",N211='Start here'!$B$5),1,0))</f>
        <v/>
      </c>
      <c r="P211" s="19">
        <f>IF(A211="","",IFERROR(IF(INDEX(Findings!$C$2:$C$301,MATCH(B211,Findings!$A$2:$A$301,0))="","",INDEX(Findings!$C$2:$C$301,MATCH(B211,Findings!$A$2:$A$301,0))),""))</f>
        <v/>
      </c>
    </row>
    <row r="212">
      <c r="A212" s="14" t="n"/>
      <c r="B212" s="14" t="n"/>
      <c r="C212" s="14" t="n"/>
      <c r="D212" s="14" t="n"/>
      <c r="E212" s="16" t="n"/>
      <c r="F212" s="16" t="n"/>
      <c r="G212" s="14" t="n"/>
      <c r="H212" s="14" t="n"/>
      <c r="I212" s="16" t="n"/>
      <c r="J212" s="17">
        <f>IF(A212="","",IF(AND(P212&lt;&gt;"",P212&gt;'Start here'!$B$4),"Not yet logged",IF(AND(F212&lt;&gt;"",F212&lt;='Start here'!$B$4),IF(AND(H212&lt;&gt;"",I212&lt;&gt;"",I212&lt;='Start here'!$B$4),"Closed and verified","Closed, not verified"),IF(AND(E212&lt;&gt;"",E212&lt;'Start here'!$B$4),"Overdue","Open"))))</f>
        <v/>
      </c>
      <c r="K212" s="18">
        <f>IF(J212="Overdue",'Start here'!$B$4-E212,0)</f>
        <v/>
      </c>
      <c r="L212" s="17">
        <f>IF(A212="","",IF(B212="","Link to a finding",IF(ISNA(MATCH(B212,Findings!$A$2:$A$301,0)),"Finding ID not found",IF(C212="","Describe the corrective action",IF(D212="","Add an owner",IF(E212="","Add a due date",IF(AND(F212&lt;&gt;"",P212&lt;&gt;"",F212&lt;P212),"Completed before the finding was logged",IF(AND(I212&lt;&gt;"",F212&lt;&gt;"",I212&lt;F212),"Verified before completed",IF(AND(H212&lt;&gt;"",H212=D212),"Verifier is the owner",IF(AND(F212&lt;&gt;"",G212=""),"Add completion evidence",IF(AND(F212&lt;&gt;"",H212=""),"Add a verifier",IF(AND(F212&lt;&gt;"",I212=""),"Add a verification date","OK"))))))))))))</f>
        <v/>
      </c>
      <c r="M212" s="17">
        <f>IF(A212="","",IFERROR(INDEX(Findings!$H$2:$H$301,MATCH(B212,Findings!$A$2:$A$301,0)),""))</f>
        <v/>
      </c>
      <c r="N212" s="17">
        <f>IF(A212="","",IFERROR(INDEX(Findings!$O$2:$O$301,MATCH(B212,Findings!$A$2:$A$301,0)),""))</f>
        <v/>
      </c>
      <c r="O212" s="17">
        <f>IF(A212="","",IF(OR('Start here'!$B$5="",N212='Start here'!$B$5),1,0))</f>
        <v/>
      </c>
      <c r="P212" s="19">
        <f>IF(A212="","",IFERROR(IF(INDEX(Findings!$C$2:$C$301,MATCH(B212,Findings!$A$2:$A$301,0))="","",INDEX(Findings!$C$2:$C$301,MATCH(B212,Findings!$A$2:$A$301,0))),""))</f>
        <v/>
      </c>
    </row>
    <row r="213">
      <c r="A213" s="14" t="n"/>
      <c r="B213" s="14" t="n"/>
      <c r="C213" s="14" t="n"/>
      <c r="D213" s="14" t="n"/>
      <c r="E213" s="16" t="n"/>
      <c r="F213" s="16" t="n"/>
      <c r="G213" s="14" t="n"/>
      <c r="H213" s="14" t="n"/>
      <c r="I213" s="16" t="n"/>
      <c r="J213" s="17">
        <f>IF(A213="","",IF(AND(P213&lt;&gt;"",P213&gt;'Start here'!$B$4),"Not yet logged",IF(AND(F213&lt;&gt;"",F213&lt;='Start here'!$B$4),IF(AND(H213&lt;&gt;"",I213&lt;&gt;"",I213&lt;='Start here'!$B$4),"Closed and verified","Closed, not verified"),IF(AND(E213&lt;&gt;"",E213&lt;'Start here'!$B$4),"Overdue","Open"))))</f>
        <v/>
      </c>
      <c r="K213" s="18">
        <f>IF(J213="Overdue",'Start here'!$B$4-E213,0)</f>
        <v/>
      </c>
      <c r="L213" s="17">
        <f>IF(A213="","",IF(B213="","Link to a finding",IF(ISNA(MATCH(B213,Findings!$A$2:$A$301,0)),"Finding ID not found",IF(C213="","Describe the corrective action",IF(D213="","Add an owner",IF(E213="","Add a due date",IF(AND(F213&lt;&gt;"",P213&lt;&gt;"",F213&lt;P213),"Completed before the finding was logged",IF(AND(I213&lt;&gt;"",F213&lt;&gt;"",I213&lt;F213),"Verified before completed",IF(AND(H213&lt;&gt;"",H213=D213),"Verifier is the owner",IF(AND(F213&lt;&gt;"",G213=""),"Add completion evidence",IF(AND(F213&lt;&gt;"",H213=""),"Add a verifier",IF(AND(F213&lt;&gt;"",I213=""),"Add a verification date","OK"))))))))))))</f>
        <v/>
      </c>
      <c r="M213" s="17">
        <f>IF(A213="","",IFERROR(INDEX(Findings!$H$2:$H$301,MATCH(B213,Findings!$A$2:$A$301,0)),""))</f>
        <v/>
      </c>
      <c r="N213" s="17">
        <f>IF(A213="","",IFERROR(INDEX(Findings!$O$2:$O$301,MATCH(B213,Findings!$A$2:$A$301,0)),""))</f>
        <v/>
      </c>
      <c r="O213" s="17">
        <f>IF(A213="","",IF(OR('Start here'!$B$5="",N213='Start here'!$B$5),1,0))</f>
        <v/>
      </c>
      <c r="P213" s="19">
        <f>IF(A213="","",IFERROR(IF(INDEX(Findings!$C$2:$C$301,MATCH(B213,Findings!$A$2:$A$301,0))="","",INDEX(Findings!$C$2:$C$301,MATCH(B213,Findings!$A$2:$A$301,0))),""))</f>
        <v/>
      </c>
    </row>
    <row r="214">
      <c r="A214" s="14" t="n"/>
      <c r="B214" s="14" t="n"/>
      <c r="C214" s="14" t="n"/>
      <c r="D214" s="14" t="n"/>
      <c r="E214" s="16" t="n"/>
      <c r="F214" s="16" t="n"/>
      <c r="G214" s="14" t="n"/>
      <c r="H214" s="14" t="n"/>
      <c r="I214" s="16" t="n"/>
      <c r="J214" s="17">
        <f>IF(A214="","",IF(AND(P214&lt;&gt;"",P214&gt;'Start here'!$B$4),"Not yet logged",IF(AND(F214&lt;&gt;"",F214&lt;='Start here'!$B$4),IF(AND(H214&lt;&gt;"",I214&lt;&gt;"",I214&lt;='Start here'!$B$4),"Closed and verified","Closed, not verified"),IF(AND(E214&lt;&gt;"",E214&lt;'Start here'!$B$4),"Overdue","Open"))))</f>
        <v/>
      </c>
      <c r="K214" s="18">
        <f>IF(J214="Overdue",'Start here'!$B$4-E214,0)</f>
        <v/>
      </c>
      <c r="L214" s="17">
        <f>IF(A214="","",IF(B214="","Link to a finding",IF(ISNA(MATCH(B214,Findings!$A$2:$A$301,0)),"Finding ID not found",IF(C214="","Describe the corrective action",IF(D214="","Add an owner",IF(E214="","Add a due date",IF(AND(F214&lt;&gt;"",P214&lt;&gt;"",F214&lt;P214),"Completed before the finding was logged",IF(AND(I214&lt;&gt;"",F214&lt;&gt;"",I214&lt;F214),"Verified before completed",IF(AND(H214&lt;&gt;"",H214=D214),"Verifier is the owner",IF(AND(F214&lt;&gt;"",G214=""),"Add completion evidence",IF(AND(F214&lt;&gt;"",H214=""),"Add a verifier",IF(AND(F214&lt;&gt;"",I214=""),"Add a verification date","OK"))))))))))))</f>
        <v/>
      </c>
      <c r="M214" s="17">
        <f>IF(A214="","",IFERROR(INDEX(Findings!$H$2:$H$301,MATCH(B214,Findings!$A$2:$A$301,0)),""))</f>
        <v/>
      </c>
      <c r="N214" s="17">
        <f>IF(A214="","",IFERROR(INDEX(Findings!$O$2:$O$301,MATCH(B214,Findings!$A$2:$A$301,0)),""))</f>
        <v/>
      </c>
      <c r="O214" s="17">
        <f>IF(A214="","",IF(OR('Start here'!$B$5="",N214='Start here'!$B$5),1,0))</f>
        <v/>
      </c>
      <c r="P214" s="19">
        <f>IF(A214="","",IFERROR(IF(INDEX(Findings!$C$2:$C$301,MATCH(B214,Findings!$A$2:$A$301,0))="","",INDEX(Findings!$C$2:$C$301,MATCH(B214,Findings!$A$2:$A$301,0))),""))</f>
        <v/>
      </c>
    </row>
    <row r="215">
      <c r="A215" s="14" t="n"/>
      <c r="B215" s="14" t="n"/>
      <c r="C215" s="14" t="n"/>
      <c r="D215" s="14" t="n"/>
      <c r="E215" s="16" t="n"/>
      <c r="F215" s="16" t="n"/>
      <c r="G215" s="14" t="n"/>
      <c r="H215" s="14" t="n"/>
      <c r="I215" s="16" t="n"/>
      <c r="J215" s="17">
        <f>IF(A215="","",IF(AND(P215&lt;&gt;"",P215&gt;'Start here'!$B$4),"Not yet logged",IF(AND(F215&lt;&gt;"",F215&lt;='Start here'!$B$4),IF(AND(H215&lt;&gt;"",I215&lt;&gt;"",I215&lt;='Start here'!$B$4),"Closed and verified","Closed, not verified"),IF(AND(E215&lt;&gt;"",E215&lt;'Start here'!$B$4),"Overdue","Open"))))</f>
        <v/>
      </c>
      <c r="K215" s="18">
        <f>IF(J215="Overdue",'Start here'!$B$4-E215,0)</f>
        <v/>
      </c>
      <c r="L215" s="17">
        <f>IF(A215="","",IF(B215="","Link to a finding",IF(ISNA(MATCH(B215,Findings!$A$2:$A$301,0)),"Finding ID not found",IF(C215="","Describe the corrective action",IF(D215="","Add an owner",IF(E215="","Add a due date",IF(AND(F215&lt;&gt;"",P215&lt;&gt;"",F215&lt;P215),"Completed before the finding was logged",IF(AND(I215&lt;&gt;"",F215&lt;&gt;"",I215&lt;F215),"Verified before completed",IF(AND(H215&lt;&gt;"",H215=D215),"Verifier is the owner",IF(AND(F215&lt;&gt;"",G215=""),"Add completion evidence",IF(AND(F215&lt;&gt;"",H215=""),"Add a verifier",IF(AND(F215&lt;&gt;"",I215=""),"Add a verification date","OK"))))))))))))</f>
        <v/>
      </c>
      <c r="M215" s="17">
        <f>IF(A215="","",IFERROR(INDEX(Findings!$H$2:$H$301,MATCH(B215,Findings!$A$2:$A$301,0)),""))</f>
        <v/>
      </c>
      <c r="N215" s="17">
        <f>IF(A215="","",IFERROR(INDEX(Findings!$O$2:$O$301,MATCH(B215,Findings!$A$2:$A$301,0)),""))</f>
        <v/>
      </c>
      <c r="O215" s="17">
        <f>IF(A215="","",IF(OR('Start here'!$B$5="",N215='Start here'!$B$5),1,0))</f>
        <v/>
      </c>
      <c r="P215" s="19">
        <f>IF(A215="","",IFERROR(IF(INDEX(Findings!$C$2:$C$301,MATCH(B215,Findings!$A$2:$A$301,0))="","",INDEX(Findings!$C$2:$C$301,MATCH(B215,Findings!$A$2:$A$301,0))),""))</f>
        <v/>
      </c>
    </row>
    <row r="216">
      <c r="A216" s="14" t="n"/>
      <c r="B216" s="14" t="n"/>
      <c r="C216" s="14" t="n"/>
      <c r="D216" s="14" t="n"/>
      <c r="E216" s="16" t="n"/>
      <c r="F216" s="16" t="n"/>
      <c r="G216" s="14" t="n"/>
      <c r="H216" s="14" t="n"/>
      <c r="I216" s="16" t="n"/>
      <c r="J216" s="17">
        <f>IF(A216="","",IF(AND(P216&lt;&gt;"",P216&gt;'Start here'!$B$4),"Not yet logged",IF(AND(F216&lt;&gt;"",F216&lt;='Start here'!$B$4),IF(AND(H216&lt;&gt;"",I216&lt;&gt;"",I216&lt;='Start here'!$B$4),"Closed and verified","Closed, not verified"),IF(AND(E216&lt;&gt;"",E216&lt;'Start here'!$B$4),"Overdue","Open"))))</f>
        <v/>
      </c>
      <c r="K216" s="18">
        <f>IF(J216="Overdue",'Start here'!$B$4-E216,0)</f>
        <v/>
      </c>
      <c r="L216" s="17">
        <f>IF(A216="","",IF(B216="","Link to a finding",IF(ISNA(MATCH(B216,Findings!$A$2:$A$301,0)),"Finding ID not found",IF(C216="","Describe the corrective action",IF(D216="","Add an owner",IF(E216="","Add a due date",IF(AND(F216&lt;&gt;"",P216&lt;&gt;"",F216&lt;P216),"Completed before the finding was logged",IF(AND(I216&lt;&gt;"",F216&lt;&gt;"",I216&lt;F216),"Verified before completed",IF(AND(H216&lt;&gt;"",H216=D216),"Verifier is the owner",IF(AND(F216&lt;&gt;"",G216=""),"Add completion evidence",IF(AND(F216&lt;&gt;"",H216=""),"Add a verifier",IF(AND(F216&lt;&gt;"",I216=""),"Add a verification date","OK"))))))))))))</f>
        <v/>
      </c>
      <c r="M216" s="17">
        <f>IF(A216="","",IFERROR(INDEX(Findings!$H$2:$H$301,MATCH(B216,Findings!$A$2:$A$301,0)),""))</f>
        <v/>
      </c>
      <c r="N216" s="17">
        <f>IF(A216="","",IFERROR(INDEX(Findings!$O$2:$O$301,MATCH(B216,Findings!$A$2:$A$301,0)),""))</f>
        <v/>
      </c>
      <c r="O216" s="17">
        <f>IF(A216="","",IF(OR('Start here'!$B$5="",N216='Start here'!$B$5),1,0))</f>
        <v/>
      </c>
      <c r="P216" s="19">
        <f>IF(A216="","",IFERROR(IF(INDEX(Findings!$C$2:$C$301,MATCH(B216,Findings!$A$2:$A$301,0))="","",INDEX(Findings!$C$2:$C$301,MATCH(B216,Findings!$A$2:$A$301,0))),""))</f>
        <v/>
      </c>
    </row>
    <row r="217">
      <c r="A217" s="14" t="n"/>
      <c r="B217" s="14" t="n"/>
      <c r="C217" s="14" t="n"/>
      <c r="D217" s="14" t="n"/>
      <c r="E217" s="16" t="n"/>
      <c r="F217" s="16" t="n"/>
      <c r="G217" s="14" t="n"/>
      <c r="H217" s="14" t="n"/>
      <c r="I217" s="16" t="n"/>
      <c r="J217" s="17">
        <f>IF(A217="","",IF(AND(P217&lt;&gt;"",P217&gt;'Start here'!$B$4),"Not yet logged",IF(AND(F217&lt;&gt;"",F217&lt;='Start here'!$B$4),IF(AND(H217&lt;&gt;"",I217&lt;&gt;"",I217&lt;='Start here'!$B$4),"Closed and verified","Closed, not verified"),IF(AND(E217&lt;&gt;"",E217&lt;'Start here'!$B$4),"Overdue","Open"))))</f>
        <v/>
      </c>
      <c r="K217" s="18">
        <f>IF(J217="Overdue",'Start here'!$B$4-E217,0)</f>
        <v/>
      </c>
      <c r="L217" s="17">
        <f>IF(A217="","",IF(B217="","Link to a finding",IF(ISNA(MATCH(B217,Findings!$A$2:$A$301,0)),"Finding ID not found",IF(C217="","Describe the corrective action",IF(D217="","Add an owner",IF(E217="","Add a due date",IF(AND(F217&lt;&gt;"",P217&lt;&gt;"",F217&lt;P217),"Completed before the finding was logged",IF(AND(I217&lt;&gt;"",F217&lt;&gt;"",I217&lt;F217),"Verified before completed",IF(AND(H217&lt;&gt;"",H217=D217),"Verifier is the owner",IF(AND(F217&lt;&gt;"",G217=""),"Add completion evidence",IF(AND(F217&lt;&gt;"",H217=""),"Add a verifier",IF(AND(F217&lt;&gt;"",I217=""),"Add a verification date","OK"))))))))))))</f>
        <v/>
      </c>
      <c r="M217" s="17">
        <f>IF(A217="","",IFERROR(INDEX(Findings!$H$2:$H$301,MATCH(B217,Findings!$A$2:$A$301,0)),""))</f>
        <v/>
      </c>
      <c r="N217" s="17">
        <f>IF(A217="","",IFERROR(INDEX(Findings!$O$2:$O$301,MATCH(B217,Findings!$A$2:$A$301,0)),""))</f>
        <v/>
      </c>
      <c r="O217" s="17">
        <f>IF(A217="","",IF(OR('Start here'!$B$5="",N217='Start here'!$B$5),1,0))</f>
        <v/>
      </c>
      <c r="P217" s="19">
        <f>IF(A217="","",IFERROR(IF(INDEX(Findings!$C$2:$C$301,MATCH(B217,Findings!$A$2:$A$301,0))="","",INDEX(Findings!$C$2:$C$301,MATCH(B217,Findings!$A$2:$A$301,0))),""))</f>
        <v/>
      </c>
    </row>
    <row r="218">
      <c r="A218" s="14" t="n"/>
      <c r="B218" s="14" t="n"/>
      <c r="C218" s="14" t="n"/>
      <c r="D218" s="14" t="n"/>
      <c r="E218" s="16" t="n"/>
      <c r="F218" s="16" t="n"/>
      <c r="G218" s="14" t="n"/>
      <c r="H218" s="14" t="n"/>
      <c r="I218" s="16" t="n"/>
      <c r="J218" s="17">
        <f>IF(A218="","",IF(AND(P218&lt;&gt;"",P218&gt;'Start here'!$B$4),"Not yet logged",IF(AND(F218&lt;&gt;"",F218&lt;='Start here'!$B$4),IF(AND(H218&lt;&gt;"",I218&lt;&gt;"",I218&lt;='Start here'!$B$4),"Closed and verified","Closed, not verified"),IF(AND(E218&lt;&gt;"",E218&lt;'Start here'!$B$4),"Overdue","Open"))))</f>
        <v/>
      </c>
      <c r="K218" s="18">
        <f>IF(J218="Overdue",'Start here'!$B$4-E218,0)</f>
        <v/>
      </c>
      <c r="L218" s="17">
        <f>IF(A218="","",IF(B218="","Link to a finding",IF(ISNA(MATCH(B218,Findings!$A$2:$A$301,0)),"Finding ID not found",IF(C218="","Describe the corrective action",IF(D218="","Add an owner",IF(E218="","Add a due date",IF(AND(F218&lt;&gt;"",P218&lt;&gt;"",F218&lt;P218),"Completed before the finding was logged",IF(AND(I218&lt;&gt;"",F218&lt;&gt;"",I218&lt;F218),"Verified before completed",IF(AND(H218&lt;&gt;"",H218=D218),"Verifier is the owner",IF(AND(F218&lt;&gt;"",G218=""),"Add completion evidence",IF(AND(F218&lt;&gt;"",H218=""),"Add a verifier",IF(AND(F218&lt;&gt;"",I218=""),"Add a verification date","OK"))))))))))))</f>
        <v/>
      </c>
      <c r="M218" s="17">
        <f>IF(A218="","",IFERROR(INDEX(Findings!$H$2:$H$301,MATCH(B218,Findings!$A$2:$A$301,0)),""))</f>
        <v/>
      </c>
      <c r="N218" s="17">
        <f>IF(A218="","",IFERROR(INDEX(Findings!$O$2:$O$301,MATCH(B218,Findings!$A$2:$A$301,0)),""))</f>
        <v/>
      </c>
      <c r="O218" s="17">
        <f>IF(A218="","",IF(OR('Start here'!$B$5="",N218='Start here'!$B$5),1,0))</f>
        <v/>
      </c>
      <c r="P218" s="19">
        <f>IF(A218="","",IFERROR(IF(INDEX(Findings!$C$2:$C$301,MATCH(B218,Findings!$A$2:$A$301,0))="","",INDEX(Findings!$C$2:$C$301,MATCH(B218,Findings!$A$2:$A$301,0))),""))</f>
        <v/>
      </c>
    </row>
    <row r="219">
      <c r="A219" s="14" t="n"/>
      <c r="B219" s="14" t="n"/>
      <c r="C219" s="14" t="n"/>
      <c r="D219" s="14" t="n"/>
      <c r="E219" s="16" t="n"/>
      <c r="F219" s="16" t="n"/>
      <c r="G219" s="14" t="n"/>
      <c r="H219" s="14" t="n"/>
      <c r="I219" s="16" t="n"/>
      <c r="J219" s="17">
        <f>IF(A219="","",IF(AND(P219&lt;&gt;"",P219&gt;'Start here'!$B$4),"Not yet logged",IF(AND(F219&lt;&gt;"",F219&lt;='Start here'!$B$4),IF(AND(H219&lt;&gt;"",I219&lt;&gt;"",I219&lt;='Start here'!$B$4),"Closed and verified","Closed, not verified"),IF(AND(E219&lt;&gt;"",E219&lt;'Start here'!$B$4),"Overdue","Open"))))</f>
        <v/>
      </c>
      <c r="K219" s="18">
        <f>IF(J219="Overdue",'Start here'!$B$4-E219,0)</f>
        <v/>
      </c>
      <c r="L219" s="17">
        <f>IF(A219="","",IF(B219="","Link to a finding",IF(ISNA(MATCH(B219,Findings!$A$2:$A$301,0)),"Finding ID not found",IF(C219="","Describe the corrective action",IF(D219="","Add an owner",IF(E219="","Add a due date",IF(AND(F219&lt;&gt;"",P219&lt;&gt;"",F219&lt;P219),"Completed before the finding was logged",IF(AND(I219&lt;&gt;"",F219&lt;&gt;"",I219&lt;F219),"Verified before completed",IF(AND(H219&lt;&gt;"",H219=D219),"Verifier is the owner",IF(AND(F219&lt;&gt;"",G219=""),"Add completion evidence",IF(AND(F219&lt;&gt;"",H219=""),"Add a verifier",IF(AND(F219&lt;&gt;"",I219=""),"Add a verification date","OK"))))))))))))</f>
        <v/>
      </c>
      <c r="M219" s="17">
        <f>IF(A219="","",IFERROR(INDEX(Findings!$H$2:$H$301,MATCH(B219,Findings!$A$2:$A$301,0)),""))</f>
        <v/>
      </c>
      <c r="N219" s="17">
        <f>IF(A219="","",IFERROR(INDEX(Findings!$O$2:$O$301,MATCH(B219,Findings!$A$2:$A$301,0)),""))</f>
        <v/>
      </c>
      <c r="O219" s="17">
        <f>IF(A219="","",IF(OR('Start here'!$B$5="",N219='Start here'!$B$5),1,0))</f>
        <v/>
      </c>
      <c r="P219" s="19">
        <f>IF(A219="","",IFERROR(IF(INDEX(Findings!$C$2:$C$301,MATCH(B219,Findings!$A$2:$A$301,0))="","",INDEX(Findings!$C$2:$C$301,MATCH(B219,Findings!$A$2:$A$301,0))),""))</f>
        <v/>
      </c>
    </row>
    <row r="220">
      <c r="A220" s="14" t="n"/>
      <c r="B220" s="14" t="n"/>
      <c r="C220" s="14" t="n"/>
      <c r="D220" s="14" t="n"/>
      <c r="E220" s="16" t="n"/>
      <c r="F220" s="16" t="n"/>
      <c r="G220" s="14" t="n"/>
      <c r="H220" s="14" t="n"/>
      <c r="I220" s="16" t="n"/>
      <c r="J220" s="17">
        <f>IF(A220="","",IF(AND(P220&lt;&gt;"",P220&gt;'Start here'!$B$4),"Not yet logged",IF(AND(F220&lt;&gt;"",F220&lt;='Start here'!$B$4),IF(AND(H220&lt;&gt;"",I220&lt;&gt;"",I220&lt;='Start here'!$B$4),"Closed and verified","Closed, not verified"),IF(AND(E220&lt;&gt;"",E220&lt;'Start here'!$B$4),"Overdue","Open"))))</f>
        <v/>
      </c>
      <c r="K220" s="18">
        <f>IF(J220="Overdue",'Start here'!$B$4-E220,0)</f>
        <v/>
      </c>
      <c r="L220" s="17">
        <f>IF(A220="","",IF(B220="","Link to a finding",IF(ISNA(MATCH(B220,Findings!$A$2:$A$301,0)),"Finding ID not found",IF(C220="","Describe the corrective action",IF(D220="","Add an owner",IF(E220="","Add a due date",IF(AND(F220&lt;&gt;"",P220&lt;&gt;"",F220&lt;P220),"Completed before the finding was logged",IF(AND(I220&lt;&gt;"",F220&lt;&gt;"",I220&lt;F220),"Verified before completed",IF(AND(H220&lt;&gt;"",H220=D220),"Verifier is the owner",IF(AND(F220&lt;&gt;"",G220=""),"Add completion evidence",IF(AND(F220&lt;&gt;"",H220=""),"Add a verifier",IF(AND(F220&lt;&gt;"",I220=""),"Add a verification date","OK"))))))))))))</f>
        <v/>
      </c>
      <c r="M220" s="17">
        <f>IF(A220="","",IFERROR(INDEX(Findings!$H$2:$H$301,MATCH(B220,Findings!$A$2:$A$301,0)),""))</f>
        <v/>
      </c>
      <c r="N220" s="17">
        <f>IF(A220="","",IFERROR(INDEX(Findings!$O$2:$O$301,MATCH(B220,Findings!$A$2:$A$301,0)),""))</f>
        <v/>
      </c>
      <c r="O220" s="17">
        <f>IF(A220="","",IF(OR('Start here'!$B$5="",N220='Start here'!$B$5),1,0))</f>
        <v/>
      </c>
      <c r="P220" s="19">
        <f>IF(A220="","",IFERROR(IF(INDEX(Findings!$C$2:$C$301,MATCH(B220,Findings!$A$2:$A$301,0))="","",INDEX(Findings!$C$2:$C$301,MATCH(B220,Findings!$A$2:$A$301,0))),""))</f>
        <v/>
      </c>
    </row>
    <row r="221">
      <c r="A221" s="14" t="n"/>
      <c r="B221" s="14" t="n"/>
      <c r="C221" s="14" t="n"/>
      <c r="D221" s="14" t="n"/>
      <c r="E221" s="16" t="n"/>
      <c r="F221" s="16" t="n"/>
      <c r="G221" s="14" t="n"/>
      <c r="H221" s="14" t="n"/>
      <c r="I221" s="16" t="n"/>
      <c r="J221" s="17">
        <f>IF(A221="","",IF(AND(P221&lt;&gt;"",P221&gt;'Start here'!$B$4),"Not yet logged",IF(AND(F221&lt;&gt;"",F221&lt;='Start here'!$B$4),IF(AND(H221&lt;&gt;"",I221&lt;&gt;"",I221&lt;='Start here'!$B$4),"Closed and verified","Closed, not verified"),IF(AND(E221&lt;&gt;"",E221&lt;'Start here'!$B$4),"Overdue","Open"))))</f>
        <v/>
      </c>
      <c r="K221" s="18">
        <f>IF(J221="Overdue",'Start here'!$B$4-E221,0)</f>
        <v/>
      </c>
      <c r="L221" s="17">
        <f>IF(A221="","",IF(B221="","Link to a finding",IF(ISNA(MATCH(B221,Findings!$A$2:$A$301,0)),"Finding ID not found",IF(C221="","Describe the corrective action",IF(D221="","Add an owner",IF(E221="","Add a due date",IF(AND(F221&lt;&gt;"",P221&lt;&gt;"",F221&lt;P221),"Completed before the finding was logged",IF(AND(I221&lt;&gt;"",F221&lt;&gt;"",I221&lt;F221),"Verified before completed",IF(AND(H221&lt;&gt;"",H221=D221),"Verifier is the owner",IF(AND(F221&lt;&gt;"",G221=""),"Add completion evidence",IF(AND(F221&lt;&gt;"",H221=""),"Add a verifier",IF(AND(F221&lt;&gt;"",I221=""),"Add a verification date","OK"))))))))))))</f>
        <v/>
      </c>
      <c r="M221" s="17">
        <f>IF(A221="","",IFERROR(INDEX(Findings!$H$2:$H$301,MATCH(B221,Findings!$A$2:$A$301,0)),""))</f>
        <v/>
      </c>
      <c r="N221" s="17">
        <f>IF(A221="","",IFERROR(INDEX(Findings!$O$2:$O$301,MATCH(B221,Findings!$A$2:$A$301,0)),""))</f>
        <v/>
      </c>
      <c r="O221" s="17">
        <f>IF(A221="","",IF(OR('Start here'!$B$5="",N221='Start here'!$B$5),1,0))</f>
        <v/>
      </c>
      <c r="P221" s="19">
        <f>IF(A221="","",IFERROR(IF(INDEX(Findings!$C$2:$C$301,MATCH(B221,Findings!$A$2:$A$301,0))="","",INDEX(Findings!$C$2:$C$301,MATCH(B221,Findings!$A$2:$A$301,0))),""))</f>
        <v/>
      </c>
    </row>
    <row r="222">
      <c r="A222" s="14" t="n"/>
      <c r="B222" s="14" t="n"/>
      <c r="C222" s="14" t="n"/>
      <c r="D222" s="14" t="n"/>
      <c r="E222" s="16" t="n"/>
      <c r="F222" s="16" t="n"/>
      <c r="G222" s="14" t="n"/>
      <c r="H222" s="14" t="n"/>
      <c r="I222" s="16" t="n"/>
      <c r="J222" s="17">
        <f>IF(A222="","",IF(AND(P222&lt;&gt;"",P222&gt;'Start here'!$B$4),"Not yet logged",IF(AND(F222&lt;&gt;"",F222&lt;='Start here'!$B$4),IF(AND(H222&lt;&gt;"",I222&lt;&gt;"",I222&lt;='Start here'!$B$4),"Closed and verified","Closed, not verified"),IF(AND(E222&lt;&gt;"",E222&lt;'Start here'!$B$4),"Overdue","Open"))))</f>
        <v/>
      </c>
      <c r="K222" s="18">
        <f>IF(J222="Overdue",'Start here'!$B$4-E222,0)</f>
        <v/>
      </c>
      <c r="L222" s="17">
        <f>IF(A222="","",IF(B222="","Link to a finding",IF(ISNA(MATCH(B222,Findings!$A$2:$A$301,0)),"Finding ID not found",IF(C222="","Describe the corrective action",IF(D222="","Add an owner",IF(E222="","Add a due date",IF(AND(F222&lt;&gt;"",P222&lt;&gt;"",F222&lt;P222),"Completed before the finding was logged",IF(AND(I222&lt;&gt;"",F222&lt;&gt;"",I222&lt;F222),"Verified before completed",IF(AND(H222&lt;&gt;"",H222=D222),"Verifier is the owner",IF(AND(F222&lt;&gt;"",G222=""),"Add completion evidence",IF(AND(F222&lt;&gt;"",H222=""),"Add a verifier",IF(AND(F222&lt;&gt;"",I222=""),"Add a verification date","OK"))))))))))))</f>
        <v/>
      </c>
      <c r="M222" s="17">
        <f>IF(A222="","",IFERROR(INDEX(Findings!$H$2:$H$301,MATCH(B222,Findings!$A$2:$A$301,0)),""))</f>
        <v/>
      </c>
      <c r="N222" s="17">
        <f>IF(A222="","",IFERROR(INDEX(Findings!$O$2:$O$301,MATCH(B222,Findings!$A$2:$A$301,0)),""))</f>
        <v/>
      </c>
      <c r="O222" s="17">
        <f>IF(A222="","",IF(OR('Start here'!$B$5="",N222='Start here'!$B$5),1,0))</f>
        <v/>
      </c>
      <c r="P222" s="19">
        <f>IF(A222="","",IFERROR(IF(INDEX(Findings!$C$2:$C$301,MATCH(B222,Findings!$A$2:$A$301,0))="","",INDEX(Findings!$C$2:$C$301,MATCH(B222,Findings!$A$2:$A$301,0))),""))</f>
        <v/>
      </c>
    </row>
    <row r="223">
      <c r="A223" s="14" t="n"/>
      <c r="B223" s="14" t="n"/>
      <c r="C223" s="14" t="n"/>
      <c r="D223" s="14" t="n"/>
      <c r="E223" s="16" t="n"/>
      <c r="F223" s="16" t="n"/>
      <c r="G223" s="14" t="n"/>
      <c r="H223" s="14" t="n"/>
      <c r="I223" s="16" t="n"/>
      <c r="J223" s="17">
        <f>IF(A223="","",IF(AND(P223&lt;&gt;"",P223&gt;'Start here'!$B$4),"Not yet logged",IF(AND(F223&lt;&gt;"",F223&lt;='Start here'!$B$4),IF(AND(H223&lt;&gt;"",I223&lt;&gt;"",I223&lt;='Start here'!$B$4),"Closed and verified","Closed, not verified"),IF(AND(E223&lt;&gt;"",E223&lt;'Start here'!$B$4),"Overdue","Open"))))</f>
        <v/>
      </c>
      <c r="K223" s="18">
        <f>IF(J223="Overdue",'Start here'!$B$4-E223,0)</f>
        <v/>
      </c>
      <c r="L223" s="17">
        <f>IF(A223="","",IF(B223="","Link to a finding",IF(ISNA(MATCH(B223,Findings!$A$2:$A$301,0)),"Finding ID not found",IF(C223="","Describe the corrective action",IF(D223="","Add an owner",IF(E223="","Add a due date",IF(AND(F223&lt;&gt;"",P223&lt;&gt;"",F223&lt;P223),"Completed before the finding was logged",IF(AND(I223&lt;&gt;"",F223&lt;&gt;"",I223&lt;F223),"Verified before completed",IF(AND(H223&lt;&gt;"",H223=D223),"Verifier is the owner",IF(AND(F223&lt;&gt;"",G223=""),"Add completion evidence",IF(AND(F223&lt;&gt;"",H223=""),"Add a verifier",IF(AND(F223&lt;&gt;"",I223=""),"Add a verification date","OK"))))))))))))</f>
        <v/>
      </c>
      <c r="M223" s="17">
        <f>IF(A223="","",IFERROR(INDEX(Findings!$H$2:$H$301,MATCH(B223,Findings!$A$2:$A$301,0)),""))</f>
        <v/>
      </c>
      <c r="N223" s="17">
        <f>IF(A223="","",IFERROR(INDEX(Findings!$O$2:$O$301,MATCH(B223,Findings!$A$2:$A$301,0)),""))</f>
        <v/>
      </c>
      <c r="O223" s="17">
        <f>IF(A223="","",IF(OR('Start here'!$B$5="",N223='Start here'!$B$5),1,0))</f>
        <v/>
      </c>
      <c r="P223" s="19">
        <f>IF(A223="","",IFERROR(IF(INDEX(Findings!$C$2:$C$301,MATCH(B223,Findings!$A$2:$A$301,0))="","",INDEX(Findings!$C$2:$C$301,MATCH(B223,Findings!$A$2:$A$301,0))),""))</f>
        <v/>
      </c>
    </row>
    <row r="224">
      <c r="A224" s="14" t="n"/>
      <c r="B224" s="14" t="n"/>
      <c r="C224" s="14" t="n"/>
      <c r="D224" s="14" t="n"/>
      <c r="E224" s="16" t="n"/>
      <c r="F224" s="16" t="n"/>
      <c r="G224" s="14" t="n"/>
      <c r="H224" s="14" t="n"/>
      <c r="I224" s="16" t="n"/>
      <c r="J224" s="17">
        <f>IF(A224="","",IF(AND(P224&lt;&gt;"",P224&gt;'Start here'!$B$4),"Not yet logged",IF(AND(F224&lt;&gt;"",F224&lt;='Start here'!$B$4),IF(AND(H224&lt;&gt;"",I224&lt;&gt;"",I224&lt;='Start here'!$B$4),"Closed and verified","Closed, not verified"),IF(AND(E224&lt;&gt;"",E224&lt;'Start here'!$B$4),"Overdue","Open"))))</f>
        <v/>
      </c>
      <c r="K224" s="18">
        <f>IF(J224="Overdue",'Start here'!$B$4-E224,0)</f>
        <v/>
      </c>
      <c r="L224" s="17">
        <f>IF(A224="","",IF(B224="","Link to a finding",IF(ISNA(MATCH(B224,Findings!$A$2:$A$301,0)),"Finding ID not found",IF(C224="","Describe the corrective action",IF(D224="","Add an owner",IF(E224="","Add a due date",IF(AND(F224&lt;&gt;"",P224&lt;&gt;"",F224&lt;P224),"Completed before the finding was logged",IF(AND(I224&lt;&gt;"",F224&lt;&gt;"",I224&lt;F224),"Verified before completed",IF(AND(H224&lt;&gt;"",H224=D224),"Verifier is the owner",IF(AND(F224&lt;&gt;"",G224=""),"Add completion evidence",IF(AND(F224&lt;&gt;"",H224=""),"Add a verifier",IF(AND(F224&lt;&gt;"",I224=""),"Add a verification date","OK"))))))))))))</f>
        <v/>
      </c>
      <c r="M224" s="17">
        <f>IF(A224="","",IFERROR(INDEX(Findings!$H$2:$H$301,MATCH(B224,Findings!$A$2:$A$301,0)),""))</f>
        <v/>
      </c>
      <c r="N224" s="17">
        <f>IF(A224="","",IFERROR(INDEX(Findings!$O$2:$O$301,MATCH(B224,Findings!$A$2:$A$301,0)),""))</f>
        <v/>
      </c>
      <c r="O224" s="17">
        <f>IF(A224="","",IF(OR('Start here'!$B$5="",N224='Start here'!$B$5),1,0))</f>
        <v/>
      </c>
      <c r="P224" s="19">
        <f>IF(A224="","",IFERROR(IF(INDEX(Findings!$C$2:$C$301,MATCH(B224,Findings!$A$2:$A$301,0))="","",INDEX(Findings!$C$2:$C$301,MATCH(B224,Findings!$A$2:$A$301,0))),""))</f>
        <v/>
      </c>
    </row>
    <row r="225">
      <c r="A225" s="14" t="n"/>
      <c r="B225" s="14" t="n"/>
      <c r="C225" s="14" t="n"/>
      <c r="D225" s="14" t="n"/>
      <c r="E225" s="16" t="n"/>
      <c r="F225" s="16" t="n"/>
      <c r="G225" s="14" t="n"/>
      <c r="H225" s="14" t="n"/>
      <c r="I225" s="16" t="n"/>
      <c r="J225" s="17">
        <f>IF(A225="","",IF(AND(P225&lt;&gt;"",P225&gt;'Start here'!$B$4),"Not yet logged",IF(AND(F225&lt;&gt;"",F225&lt;='Start here'!$B$4),IF(AND(H225&lt;&gt;"",I225&lt;&gt;"",I225&lt;='Start here'!$B$4),"Closed and verified","Closed, not verified"),IF(AND(E225&lt;&gt;"",E225&lt;'Start here'!$B$4),"Overdue","Open"))))</f>
        <v/>
      </c>
      <c r="K225" s="18">
        <f>IF(J225="Overdue",'Start here'!$B$4-E225,0)</f>
        <v/>
      </c>
      <c r="L225" s="17">
        <f>IF(A225="","",IF(B225="","Link to a finding",IF(ISNA(MATCH(B225,Findings!$A$2:$A$301,0)),"Finding ID not found",IF(C225="","Describe the corrective action",IF(D225="","Add an owner",IF(E225="","Add a due date",IF(AND(F225&lt;&gt;"",P225&lt;&gt;"",F225&lt;P225),"Completed before the finding was logged",IF(AND(I225&lt;&gt;"",F225&lt;&gt;"",I225&lt;F225),"Verified before completed",IF(AND(H225&lt;&gt;"",H225=D225),"Verifier is the owner",IF(AND(F225&lt;&gt;"",G225=""),"Add completion evidence",IF(AND(F225&lt;&gt;"",H225=""),"Add a verifier",IF(AND(F225&lt;&gt;"",I225=""),"Add a verification date","OK"))))))))))))</f>
        <v/>
      </c>
      <c r="M225" s="17">
        <f>IF(A225="","",IFERROR(INDEX(Findings!$H$2:$H$301,MATCH(B225,Findings!$A$2:$A$301,0)),""))</f>
        <v/>
      </c>
      <c r="N225" s="17">
        <f>IF(A225="","",IFERROR(INDEX(Findings!$O$2:$O$301,MATCH(B225,Findings!$A$2:$A$301,0)),""))</f>
        <v/>
      </c>
      <c r="O225" s="17">
        <f>IF(A225="","",IF(OR('Start here'!$B$5="",N225='Start here'!$B$5),1,0))</f>
        <v/>
      </c>
      <c r="P225" s="19">
        <f>IF(A225="","",IFERROR(IF(INDEX(Findings!$C$2:$C$301,MATCH(B225,Findings!$A$2:$A$301,0))="","",INDEX(Findings!$C$2:$C$301,MATCH(B225,Findings!$A$2:$A$301,0))),""))</f>
        <v/>
      </c>
    </row>
    <row r="226">
      <c r="A226" s="14" t="n"/>
      <c r="B226" s="14" t="n"/>
      <c r="C226" s="14" t="n"/>
      <c r="D226" s="14" t="n"/>
      <c r="E226" s="16" t="n"/>
      <c r="F226" s="16" t="n"/>
      <c r="G226" s="14" t="n"/>
      <c r="H226" s="14" t="n"/>
      <c r="I226" s="16" t="n"/>
      <c r="J226" s="17">
        <f>IF(A226="","",IF(AND(P226&lt;&gt;"",P226&gt;'Start here'!$B$4),"Not yet logged",IF(AND(F226&lt;&gt;"",F226&lt;='Start here'!$B$4),IF(AND(H226&lt;&gt;"",I226&lt;&gt;"",I226&lt;='Start here'!$B$4),"Closed and verified","Closed, not verified"),IF(AND(E226&lt;&gt;"",E226&lt;'Start here'!$B$4),"Overdue","Open"))))</f>
        <v/>
      </c>
      <c r="K226" s="18">
        <f>IF(J226="Overdue",'Start here'!$B$4-E226,0)</f>
        <v/>
      </c>
      <c r="L226" s="17">
        <f>IF(A226="","",IF(B226="","Link to a finding",IF(ISNA(MATCH(B226,Findings!$A$2:$A$301,0)),"Finding ID not found",IF(C226="","Describe the corrective action",IF(D226="","Add an owner",IF(E226="","Add a due date",IF(AND(F226&lt;&gt;"",P226&lt;&gt;"",F226&lt;P226),"Completed before the finding was logged",IF(AND(I226&lt;&gt;"",F226&lt;&gt;"",I226&lt;F226),"Verified before completed",IF(AND(H226&lt;&gt;"",H226=D226),"Verifier is the owner",IF(AND(F226&lt;&gt;"",G226=""),"Add completion evidence",IF(AND(F226&lt;&gt;"",H226=""),"Add a verifier",IF(AND(F226&lt;&gt;"",I226=""),"Add a verification date","OK"))))))))))))</f>
        <v/>
      </c>
      <c r="M226" s="17">
        <f>IF(A226="","",IFERROR(INDEX(Findings!$H$2:$H$301,MATCH(B226,Findings!$A$2:$A$301,0)),""))</f>
        <v/>
      </c>
      <c r="N226" s="17">
        <f>IF(A226="","",IFERROR(INDEX(Findings!$O$2:$O$301,MATCH(B226,Findings!$A$2:$A$301,0)),""))</f>
        <v/>
      </c>
      <c r="O226" s="17">
        <f>IF(A226="","",IF(OR('Start here'!$B$5="",N226='Start here'!$B$5),1,0))</f>
        <v/>
      </c>
      <c r="P226" s="19">
        <f>IF(A226="","",IFERROR(IF(INDEX(Findings!$C$2:$C$301,MATCH(B226,Findings!$A$2:$A$301,0))="","",INDEX(Findings!$C$2:$C$301,MATCH(B226,Findings!$A$2:$A$301,0))),""))</f>
        <v/>
      </c>
    </row>
    <row r="227">
      <c r="A227" s="14" t="n"/>
      <c r="B227" s="14" t="n"/>
      <c r="C227" s="14" t="n"/>
      <c r="D227" s="14" t="n"/>
      <c r="E227" s="16" t="n"/>
      <c r="F227" s="16" t="n"/>
      <c r="G227" s="14" t="n"/>
      <c r="H227" s="14" t="n"/>
      <c r="I227" s="16" t="n"/>
      <c r="J227" s="17">
        <f>IF(A227="","",IF(AND(P227&lt;&gt;"",P227&gt;'Start here'!$B$4),"Not yet logged",IF(AND(F227&lt;&gt;"",F227&lt;='Start here'!$B$4),IF(AND(H227&lt;&gt;"",I227&lt;&gt;"",I227&lt;='Start here'!$B$4),"Closed and verified","Closed, not verified"),IF(AND(E227&lt;&gt;"",E227&lt;'Start here'!$B$4),"Overdue","Open"))))</f>
        <v/>
      </c>
      <c r="K227" s="18">
        <f>IF(J227="Overdue",'Start here'!$B$4-E227,0)</f>
        <v/>
      </c>
      <c r="L227" s="17">
        <f>IF(A227="","",IF(B227="","Link to a finding",IF(ISNA(MATCH(B227,Findings!$A$2:$A$301,0)),"Finding ID not found",IF(C227="","Describe the corrective action",IF(D227="","Add an owner",IF(E227="","Add a due date",IF(AND(F227&lt;&gt;"",P227&lt;&gt;"",F227&lt;P227),"Completed before the finding was logged",IF(AND(I227&lt;&gt;"",F227&lt;&gt;"",I227&lt;F227),"Verified before completed",IF(AND(H227&lt;&gt;"",H227=D227),"Verifier is the owner",IF(AND(F227&lt;&gt;"",G227=""),"Add completion evidence",IF(AND(F227&lt;&gt;"",H227=""),"Add a verifier",IF(AND(F227&lt;&gt;"",I227=""),"Add a verification date","OK"))))))))))))</f>
        <v/>
      </c>
      <c r="M227" s="17">
        <f>IF(A227="","",IFERROR(INDEX(Findings!$H$2:$H$301,MATCH(B227,Findings!$A$2:$A$301,0)),""))</f>
        <v/>
      </c>
      <c r="N227" s="17">
        <f>IF(A227="","",IFERROR(INDEX(Findings!$O$2:$O$301,MATCH(B227,Findings!$A$2:$A$301,0)),""))</f>
        <v/>
      </c>
      <c r="O227" s="17">
        <f>IF(A227="","",IF(OR('Start here'!$B$5="",N227='Start here'!$B$5),1,0))</f>
        <v/>
      </c>
      <c r="P227" s="19">
        <f>IF(A227="","",IFERROR(IF(INDEX(Findings!$C$2:$C$301,MATCH(B227,Findings!$A$2:$A$301,0))="","",INDEX(Findings!$C$2:$C$301,MATCH(B227,Findings!$A$2:$A$301,0))),""))</f>
        <v/>
      </c>
    </row>
    <row r="228">
      <c r="A228" s="14" t="n"/>
      <c r="B228" s="14" t="n"/>
      <c r="C228" s="14" t="n"/>
      <c r="D228" s="14" t="n"/>
      <c r="E228" s="16" t="n"/>
      <c r="F228" s="16" t="n"/>
      <c r="G228" s="14" t="n"/>
      <c r="H228" s="14" t="n"/>
      <c r="I228" s="16" t="n"/>
      <c r="J228" s="17">
        <f>IF(A228="","",IF(AND(P228&lt;&gt;"",P228&gt;'Start here'!$B$4),"Not yet logged",IF(AND(F228&lt;&gt;"",F228&lt;='Start here'!$B$4),IF(AND(H228&lt;&gt;"",I228&lt;&gt;"",I228&lt;='Start here'!$B$4),"Closed and verified","Closed, not verified"),IF(AND(E228&lt;&gt;"",E228&lt;'Start here'!$B$4),"Overdue","Open"))))</f>
        <v/>
      </c>
      <c r="K228" s="18">
        <f>IF(J228="Overdue",'Start here'!$B$4-E228,0)</f>
        <v/>
      </c>
      <c r="L228" s="17">
        <f>IF(A228="","",IF(B228="","Link to a finding",IF(ISNA(MATCH(B228,Findings!$A$2:$A$301,0)),"Finding ID not found",IF(C228="","Describe the corrective action",IF(D228="","Add an owner",IF(E228="","Add a due date",IF(AND(F228&lt;&gt;"",P228&lt;&gt;"",F228&lt;P228),"Completed before the finding was logged",IF(AND(I228&lt;&gt;"",F228&lt;&gt;"",I228&lt;F228),"Verified before completed",IF(AND(H228&lt;&gt;"",H228=D228),"Verifier is the owner",IF(AND(F228&lt;&gt;"",G228=""),"Add completion evidence",IF(AND(F228&lt;&gt;"",H228=""),"Add a verifier",IF(AND(F228&lt;&gt;"",I228=""),"Add a verification date","OK"))))))))))))</f>
        <v/>
      </c>
      <c r="M228" s="17">
        <f>IF(A228="","",IFERROR(INDEX(Findings!$H$2:$H$301,MATCH(B228,Findings!$A$2:$A$301,0)),""))</f>
        <v/>
      </c>
      <c r="N228" s="17">
        <f>IF(A228="","",IFERROR(INDEX(Findings!$O$2:$O$301,MATCH(B228,Findings!$A$2:$A$301,0)),""))</f>
        <v/>
      </c>
      <c r="O228" s="17">
        <f>IF(A228="","",IF(OR('Start here'!$B$5="",N228='Start here'!$B$5),1,0))</f>
        <v/>
      </c>
      <c r="P228" s="19">
        <f>IF(A228="","",IFERROR(IF(INDEX(Findings!$C$2:$C$301,MATCH(B228,Findings!$A$2:$A$301,0))="","",INDEX(Findings!$C$2:$C$301,MATCH(B228,Findings!$A$2:$A$301,0))),""))</f>
        <v/>
      </c>
    </row>
    <row r="229">
      <c r="A229" s="14" t="n"/>
      <c r="B229" s="14" t="n"/>
      <c r="C229" s="14" t="n"/>
      <c r="D229" s="14" t="n"/>
      <c r="E229" s="16" t="n"/>
      <c r="F229" s="16" t="n"/>
      <c r="G229" s="14" t="n"/>
      <c r="H229" s="14" t="n"/>
      <c r="I229" s="16" t="n"/>
      <c r="J229" s="17">
        <f>IF(A229="","",IF(AND(P229&lt;&gt;"",P229&gt;'Start here'!$B$4),"Not yet logged",IF(AND(F229&lt;&gt;"",F229&lt;='Start here'!$B$4),IF(AND(H229&lt;&gt;"",I229&lt;&gt;"",I229&lt;='Start here'!$B$4),"Closed and verified","Closed, not verified"),IF(AND(E229&lt;&gt;"",E229&lt;'Start here'!$B$4),"Overdue","Open"))))</f>
        <v/>
      </c>
      <c r="K229" s="18">
        <f>IF(J229="Overdue",'Start here'!$B$4-E229,0)</f>
        <v/>
      </c>
      <c r="L229" s="17">
        <f>IF(A229="","",IF(B229="","Link to a finding",IF(ISNA(MATCH(B229,Findings!$A$2:$A$301,0)),"Finding ID not found",IF(C229="","Describe the corrective action",IF(D229="","Add an owner",IF(E229="","Add a due date",IF(AND(F229&lt;&gt;"",P229&lt;&gt;"",F229&lt;P229),"Completed before the finding was logged",IF(AND(I229&lt;&gt;"",F229&lt;&gt;"",I229&lt;F229),"Verified before completed",IF(AND(H229&lt;&gt;"",H229=D229),"Verifier is the owner",IF(AND(F229&lt;&gt;"",G229=""),"Add completion evidence",IF(AND(F229&lt;&gt;"",H229=""),"Add a verifier",IF(AND(F229&lt;&gt;"",I229=""),"Add a verification date","OK"))))))))))))</f>
        <v/>
      </c>
      <c r="M229" s="17">
        <f>IF(A229="","",IFERROR(INDEX(Findings!$H$2:$H$301,MATCH(B229,Findings!$A$2:$A$301,0)),""))</f>
        <v/>
      </c>
      <c r="N229" s="17">
        <f>IF(A229="","",IFERROR(INDEX(Findings!$O$2:$O$301,MATCH(B229,Findings!$A$2:$A$301,0)),""))</f>
        <v/>
      </c>
      <c r="O229" s="17">
        <f>IF(A229="","",IF(OR('Start here'!$B$5="",N229='Start here'!$B$5),1,0))</f>
        <v/>
      </c>
      <c r="P229" s="19">
        <f>IF(A229="","",IFERROR(IF(INDEX(Findings!$C$2:$C$301,MATCH(B229,Findings!$A$2:$A$301,0))="","",INDEX(Findings!$C$2:$C$301,MATCH(B229,Findings!$A$2:$A$301,0))),""))</f>
        <v/>
      </c>
    </row>
    <row r="230">
      <c r="A230" s="14" t="n"/>
      <c r="B230" s="14" t="n"/>
      <c r="C230" s="14" t="n"/>
      <c r="D230" s="14" t="n"/>
      <c r="E230" s="16" t="n"/>
      <c r="F230" s="16" t="n"/>
      <c r="G230" s="14" t="n"/>
      <c r="H230" s="14" t="n"/>
      <c r="I230" s="16" t="n"/>
      <c r="J230" s="17">
        <f>IF(A230="","",IF(AND(P230&lt;&gt;"",P230&gt;'Start here'!$B$4),"Not yet logged",IF(AND(F230&lt;&gt;"",F230&lt;='Start here'!$B$4),IF(AND(H230&lt;&gt;"",I230&lt;&gt;"",I230&lt;='Start here'!$B$4),"Closed and verified","Closed, not verified"),IF(AND(E230&lt;&gt;"",E230&lt;'Start here'!$B$4),"Overdue","Open"))))</f>
        <v/>
      </c>
      <c r="K230" s="18">
        <f>IF(J230="Overdue",'Start here'!$B$4-E230,0)</f>
        <v/>
      </c>
      <c r="L230" s="17">
        <f>IF(A230="","",IF(B230="","Link to a finding",IF(ISNA(MATCH(B230,Findings!$A$2:$A$301,0)),"Finding ID not found",IF(C230="","Describe the corrective action",IF(D230="","Add an owner",IF(E230="","Add a due date",IF(AND(F230&lt;&gt;"",P230&lt;&gt;"",F230&lt;P230),"Completed before the finding was logged",IF(AND(I230&lt;&gt;"",F230&lt;&gt;"",I230&lt;F230),"Verified before completed",IF(AND(H230&lt;&gt;"",H230=D230),"Verifier is the owner",IF(AND(F230&lt;&gt;"",G230=""),"Add completion evidence",IF(AND(F230&lt;&gt;"",H230=""),"Add a verifier",IF(AND(F230&lt;&gt;"",I230=""),"Add a verification date","OK"))))))))))))</f>
        <v/>
      </c>
      <c r="M230" s="17">
        <f>IF(A230="","",IFERROR(INDEX(Findings!$H$2:$H$301,MATCH(B230,Findings!$A$2:$A$301,0)),""))</f>
        <v/>
      </c>
      <c r="N230" s="17">
        <f>IF(A230="","",IFERROR(INDEX(Findings!$O$2:$O$301,MATCH(B230,Findings!$A$2:$A$301,0)),""))</f>
        <v/>
      </c>
      <c r="O230" s="17">
        <f>IF(A230="","",IF(OR('Start here'!$B$5="",N230='Start here'!$B$5),1,0))</f>
        <v/>
      </c>
      <c r="P230" s="19">
        <f>IF(A230="","",IFERROR(IF(INDEX(Findings!$C$2:$C$301,MATCH(B230,Findings!$A$2:$A$301,0))="","",INDEX(Findings!$C$2:$C$301,MATCH(B230,Findings!$A$2:$A$301,0))),""))</f>
        <v/>
      </c>
    </row>
    <row r="231">
      <c r="A231" s="14" t="n"/>
      <c r="B231" s="14" t="n"/>
      <c r="C231" s="14" t="n"/>
      <c r="D231" s="14" t="n"/>
      <c r="E231" s="16" t="n"/>
      <c r="F231" s="16" t="n"/>
      <c r="G231" s="14" t="n"/>
      <c r="H231" s="14" t="n"/>
      <c r="I231" s="16" t="n"/>
      <c r="J231" s="17">
        <f>IF(A231="","",IF(AND(P231&lt;&gt;"",P231&gt;'Start here'!$B$4),"Not yet logged",IF(AND(F231&lt;&gt;"",F231&lt;='Start here'!$B$4),IF(AND(H231&lt;&gt;"",I231&lt;&gt;"",I231&lt;='Start here'!$B$4),"Closed and verified","Closed, not verified"),IF(AND(E231&lt;&gt;"",E231&lt;'Start here'!$B$4),"Overdue","Open"))))</f>
        <v/>
      </c>
      <c r="K231" s="18">
        <f>IF(J231="Overdue",'Start here'!$B$4-E231,0)</f>
        <v/>
      </c>
      <c r="L231" s="17">
        <f>IF(A231="","",IF(B231="","Link to a finding",IF(ISNA(MATCH(B231,Findings!$A$2:$A$301,0)),"Finding ID not found",IF(C231="","Describe the corrective action",IF(D231="","Add an owner",IF(E231="","Add a due date",IF(AND(F231&lt;&gt;"",P231&lt;&gt;"",F231&lt;P231),"Completed before the finding was logged",IF(AND(I231&lt;&gt;"",F231&lt;&gt;"",I231&lt;F231),"Verified before completed",IF(AND(H231&lt;&gt;"",H231=D231),"Verifier is the owner",IF(AND(F231&lt;&gt;"",G231=""),"Add completion evidence",IF(AND(F231&lt;&gt;"",H231=""),"Add a verifier",IF(AND(F231&lt;&gt;"",I231=""),"Add a verification date","OK"))))))))))))</f>
        <v/>
      </c>
      <c r="M231" s="17">
        <f>IF(A231="","",IFERROR(INDEX(Findings!$H$2:$H$301,MATCH(B231,Findings!$A$2:$A$301,0)),""))</f>
        <v/>
      </c>
      <c r="N231" s="17">
        <f>IF(A231="","",IFERROR(INDEX(Findings!$O$2:$O$301,MATCH(B231,Findings!$A$2:$A$301,0)),""))</f>
        <v/>
      </c>
      <c r="O231" s="17">
        <f>IF(A231="","",IF(OR('Start here'!$B$5="",N231='Start here'!$B$5),1,0))</f>
        <v/>
      </c>
      <c r="P231" s="19">
        <f>IF(A231="","",IFERROR(IF(INDEX(Findings!$C$2:$C$301,MATCH(B231,Findings!$A$2:$A$301,0))="","",INDEX(Findings!$C$2:$C$301,MATCH(B231,Findings!$A$2:$A$301,0))),""))</f>
        <v/>
      </c>
    </row>
    <row r="232">
      <c r="A232" s="14" t="n"/>
      <c r="B232" s="14" t="n"/>
      <c r="C232" s="14" t="n"/>
      <c r="D232" s="14" t="n"/>
      <c r="E232" s="16" t="n"/>
      <c r="F232" s="16" t="n"/>
      <c r="G232" s="14" t="n"/>
      <c r="H232" s="14" t="n"/>
      <c r="I232" s="16" t="n"/>
      <c r="J232" s="17">
        <f>IF(A232="","",IF(AND(P232&lt;&gt;"",P232&gt;'Start here'!$B$4),"Not yet logged",IF(AND(F232&lt;&gt;"",F232&lt;='Start here'!$B$4),IF(AND(H232&lt;&gt;"",I232&lt;&gt;"",I232&lt;='Start here'!$B$4),"Closed and verified","Closed, not verified"),IF(AND(E232&lt;&gt;"",E232&lt;'Start here'!$B$4),"Overdue","Open"))))</f>
        <v/>
      </c>
      <c r="K232" s="18">
        <f>IF(J232="Overdue",'Start here'!$B$4-E232,0)</f>
        <v/>
      </c>
      <c r="L232" s="17">
        <f>IF(A232="","",IF(B232="","Link to a finding",IF(ISNA(MATCH(B232,Findings!$A$2:$A$301,0)),"Finding ID not found",IF(C232="","Describe the corrective action",IF(D232="","Add an owner",IF(E232="","Add a due date",IF(AND(F232&lt;&gt;"",P232&lt;&gt;"",F232&lt;P232),"Completed before the finding was logged",IF(AND(I232&lt;&gt;"",F232&lt;&gt;"",I232&lt;F232),"Verified before completed",IF(AND(H232&lt;&gt;"",H232=D232),"Verifier is the owner",IF(AND(F232&lt;&gt;"",G232=""),"Add completion evidence",IF(AND(F232&lt;&gt;"",H232=""),"Add a verifier",IF(AND(F232&lt;&gt;"",I232=""),"Add a verification date","OK"))))))))))))</f>
        <v/>
      </c>
      <c r="M232" s="17">
        <f>IF(A232="","",IFERROR(INDEX(Findings!$H$2:$H$301,MATCH(B232,Findings!$A$2:$A$301,0)),""))</f>
        <v/>
      </c>
      <c r="N232" s="17">
        <f>IF(A232="","",IFERROR(INDEX(Findings!$O$2:$O$301,MATCH(B232,Findings!$A$2:$A$301,0)),""))</f>
        <v/>
      </c>
      <c r="O232" s="17">
        <f>IF(A232="","",IF(OR('Start here'!$B$5="",N232='Start here'!$B$5),1,0))</f>
        <v/>
      </c>
      <c r="P232" s="19">
        <f>IF(A232="","",IFERROR(IF(INDEX(Findings!$C$2:$C$301,MATCH(B232,Findings!$A$2:$A$301,0))="","",INDEX(Findings!$C$2:$C$301,MATCH(B232,Findings!$A$2:$A$301,0))),""))</f>
        <v/>
      </c>
    </row>
    <row r="233">
      <c r="A233" s="14" t="n"/>
      <c r="B233" s="14" t="n"/>
      <c r="C233" s="14" t="n"/>
      <c r="D233" s="14" t="n"/>
      <c r="E233" s="16" t="n"/>
      <c r="F233" s="16" t="n"/>
      <c r="G233" s="14" t="n"/>
      <c r="H233" s="14" t="n"/>
      <c r="I233" s="16" t="n"/>
      <c r="J233" s="17">
        <f>IF(A233="","",IF(AND(P233&lt;&gt;"",P233&gt;'Start here'!$B$4),"Not yet logged",IF(AND(F233&lt;&gt;"",F233&lt;='Start here'!$B$4),IF(AND(H233&lt;&gt;"",I233&lt;&gt;"",I233&lt;='Start here'!$B$4),"Closed and verified","Closed, not verified"),IF(AND(E233&lt;&gt;"",E233&lt;'Start here'!$B$4),"Overdue","Open"))))</f>
        <v/>
      </c>
      <c r="K233" s="18">
        <f>IF(J233="Overdue",'Start here'!$B$4-E233,0)</f>
        <v/>
      </c>
      <c r="L233" s="17">
        <f>IF(A233="","",IF(B233="","Link to a finding",IF(ISNA(MATCH(B233,Findings!$A$2:$A$301,0)),"Finding ID not found",IF(C233="","Describe the corrective action",IF(D233="","Add an owner",IF(E233="","Add a due date",IF(AND(F233&lt;&gt;"",P233&lt;&gt;"",F233&lt;P233),"Completed before the finding was logged",IF(AND(I233&lt;&gt;"",F233&lt;&gt;"",I233&lt;F233),"Verified before completed",IF(AND(H233&lt;&gt;"",H233=D233),"Verifier is the owner",IF(AND(F233&lt;&gt;"",G233=""),"Add completion evidence",IF(AND(F233&lt;&gt;"",H233=""),"Add a verifier",IF(AND(F233&lt;&gt;"",I233=""),"Add a verification date","OK"))))))))))))</f>
        <v/>
      </c>
      <c r="M233" s="17">
        <f>IF(A233="","",IFERROR(INDEX(Findings!$H$2:$H$301,MATCH(B233,Findings!$A$2:$A$301,0)),""))</f>
        <v/>
      </c>
      <c r="N233" s="17">
        <f>IF(A233="","",IFERROR(INDEX(Findings!$O$2:$O$301,MATCH(B233,Findings!$A$2:$A$301,0)),""))</f>
        <v/>
      </c>
      <c r="O233" s="17">
        <f>IF(A233="","",IF(OR('Start here'!$B$5="",N233='Start here'!$B$5),1,0))</f>
        <v/>
      </c>
      <c r="P233" s="19">
        <f>IF(A233="","",IFERROR(IF(INDEX(Findings!$C$2:$C$301,MATCH(B233,Findings!$A$2:$A$301,0))="","",INDEX(Findings!$C$2:$C$301,MATCH(B233,Findings!$A$2:$A$301,0))),""))</f>
        <v/>
      </c>
    </row>
    <row r="234">
      <c r="A234" s="14" t="n"/>
      <c r="B234" s="14" t="n"/>
      <c r="C234" s="14" t="n"/>
      <c r="D234" s="14" t="n"/>
      <c r="E234" s="16" t="n"/>
      <c r="F234" s="16" t="n"/>
      <c r="G234" s="14" t="n"/>
      <c r="H234" s="14" t="n"/>
      <c r="I234" s="16" t="n"/>
      <c r="J234" s="17">
        <f>IF(A234="","",IF(AND(P234&lt;&gt;"",P234&gt;'Start here'!$B$4),"Not yet logged",IF(AND(F234&lt;&gt;"",F234&lt;='Start here'!$B$4),IF(AND(H234&lt;&gt;"",I234&lt;&gt;"",I234&lt;='Start here'!$B$4),"Closed and verified","Closed, not verified"),IF(AND(E234&lt;&gt;"",E234&lt;'Start here'!$B$4),"Overdue","Open"))))</f>
        <v/>
      </c>
      <c r="K234" s="18">
        <f>IF(J234="Overdue",'Start here'!$B$4-E234,0)</f>
        <v/>
      </c>
      <c r="L234" s="17">
        <f>IF(A234="","",IF(B234="","Link to a finding",IF(ISNA(MATCH(B234,Findings!$A$2:$A$301,0)),"Finding ID not found",IF(C234="","Describe the corrective action",IF(D234="","Add an owner",IF(E234="","Add a due date",IF(AND(F234&lt;&gt;"",P234&lt;&gt;"",F234&lt;P234),"Completed before the finding was logged",IF(AND(I234&lt;&gt;"",F234&lt;&gt;"",I234&lt;F234),"Verified before completed",IF(AND(H234&lt;&gt;"",H234=D234),"Verifier is the owner",IF(AND(F234&lt;&gt;"",G234=""),"Add completion evidence",IF(AND(F234&lt;&gt;"",H234=""),"Add a verifier",IF(AND(F234&lt;&gt;"",I234=""),"Add a verification date","OK"))))))))))))</f>
        <v/>
      </c>
      <c r="M234" s="17">
        <f>IF(A234="","",IFERROR(INDEX(Findings!$H$2:$H$301,MATCH(B234,Findings!$A$2:$A$301,0)),""))</f>
        <v/>
      </c>
      <c r="N234" s="17">
        <f>IF(A234="","",IFERROR(INDEX(Findings!$O$2:$O$301,MATCH(B234,Findings!$A$2:$A$301,0)),""))</f>
        <v/>
      </c>
      <c r="O234" s="17">
        <f>IF(A234="","",IF(OR('Start here'!$B$5="",N234='Start here'!$B$5),1,0))</f>
        <v/>
      </c>
      <c r="P234" s="19">
        <f>IF(A234="","",IFERROR(IF(INDEX(Findings!$C$2:$C$301,MATCH(B234,Findings!$A$2:$A$301,0))="","",INDEX(Findings!$C$2:$C$301,MATCH(B234,Findings!$A$2:$A$301,0))),""))</f>
        <v/>
      </c>
    </row>
    <row r="235">
      <c r="A235" s="14" t="n"/>
      <c r="B235" s="14" t="n"/>
      <c r="C235" s="14" t="n"/>
      <c r="D235" s="14" t="n"/>
      <c r="E235" s="16" t="n"/>
      <c r="F235" s="16" t="n"/>
      <c r="G235" s="14" t="n"/>
      <c r="H235" s="14" t="n"/>
      <c r="I235" s="16" t="n"/>
      <c r="J235" s="17">
        <f>IF(A235="","",IF(AND(P235&lt;&gt;"",P235&gt;'Start here'!$B$4),"Not yet logged",IF(AND(F235&lt;&gt;"",F235&lt;='Start here'!$B$4),IF(AND(H235&lt;&gt;"",I235&lt;&gt;"",I235&lt;='Start here'!$B$4),"Closed and verified","Closed, not verified"),IF(AND(E235&lt;&gt;"",E235&lt;'Start here'!$B$4),"Overdue","Open"))))</f>
        <v/>
      </c>
      <c r="K235" s="18">
        <f>IF(J235="Overdue",'Start here'!$B$4-E235,0)</f>
        <v/>
      </c>
      <c r="L235" s="17">
        <f>IF(A235="","",IF(B235="","Link to a finding",IF(ISNA(MATCH(B235,Findings!$A$2:$A$301,0)),"Finding ID not found",IF(C235="","Describe the corrective action",IF(D235="","Add an owner",IF(E235="","Add a due date",IF(AND(F235&lt;&gt;"",P235&lt;&gt;"",F235&lt;P235),"Completed before the finding was logged",IF(AND(I235&lt;&gt;"",F235&lt;&gt;"",I235&lt;F235),"Verified before completed",IF(AND(H235&lt;&gt;"",H235=D235),"Verifier is the owner",IF(AND(F235&lt;&gt;"",G235=""),"Add completion evidence",IF(AND(F235&lt;&gt;"",H235=""),"Add a verifier",IF(AND(F235&lt;&gt;"",I235=""),"Add a verification date","OK"))))))))))))</f>
        <v/>
      </c>
      <c r="M235" s="17">
        <f>IF(A235="","",IFERROR(INDEX(Findings!$H$2:$H$301,MATCH(B235,Findings!$A$2:$A$301,0)),""))</f>
        <v/>
      </c>
      <c r="N235" s="17">
        <f>IF(A235="","",IFERROR(INDEX(Findings!$O$2:$O$301,MATCH(B235,Findings!$A$2:$A$301,0)),""))</f>
        <v/>
      </c>
      <c r="O235" s="17">
        <f>IF(A235="","",IF(OR('Start here'!$B$5="",N235='Start here'!$B$5),1,0))</f>
        <v/>
      </c>
      <c r="P235" s="19">
        <f>IF(A235="","",IFERROR(IF(INDEX(Findings!$C$2:$C$301,MATCH(B235,Findings!$A$2:$A$301,0))="","",INDEX(Findings!$C$2:$C$301,MATCH(B235,Findings!$A$2:$A$301,0))),""))</f>
        <v/>
      </c>
    </row>
    <row r="236">
      <c r="A236" s="14" t="n"/>
      <c r="B236" s="14" t="n"/>
      <c r="C236" s="14" t="n"/>
      <c r="D236" s="14" t="n"/>
      <c r="E236" s="16" t="n"/>
      <c r="F236" s="16" t="n"/>
      <c r="G236" s="14" t="n"/>
      <c r="H236" s="14" t="n"/>
      <c r="I236" s="16" t="n"/>
      <c r="J236" s="17">
        <f>IF(A236="","",IF(AND(P236&lt;&gt;"",P236&gt;'Start here'!$B$4),"Not yet logged",IF(AND(F236&lt;&gt;"",F236&lt;='Start here'!$B$4),IF(AND(H236&lt;&gt;"",I236&lt;&gt;"",I236&lt;='Start here'!$B$4),"Closed and verified","Closed, not verified"),IF(AND(E236&lt;&gt;"",E236&lt;'Start here'!$B$4),"Overdue","Open"))))</f>
        <v/>
      </c>
      <c r="K236" s="18">
        <f>IF(J236="Overdue",'Start here'!$B$4-E236,0)</f>
        <v/>
      </c>
      <c r="L236" s="17">
        <f>IF(A236="","",IF(B236="","Link to a finding",IF(ISNA(MATCH(B236,Findings!$A$2:$A$301,0)),"Finding ID not found",IF(C236="","Describe the corrective action",IF(D236="","Add an owner",IF(E236="","Add a due date",IF(AND(F236&lt;&gt;"",P236&lt;&gt;"",F236&lt;P236),"Completed before the finding was logged",IF(AND(I236&lt;&gt;"",F236&lt;&gt;"",I236&lt;F236),"Verified before completed",IF(AND(H236&lt;&gt;"",H236=D236),"Verifier is the owner",IF(AND(F236&lt;&gt;"",G236=""),"Add completion evidence",IF(AND(F236&lt;&gt;"",H236=""),"Add a verifier",IF(AND(F236&lt;&gt;"",I236=""),"Add a verification date","OK"))))))))))))</f>
        <v/>
      </c>
      <c r="M236" s="17">
        <f>IF(A236="","",IFERROR(INDEX(Findings!$H$2:$H$301,MATCH(B236,Findings!$A$2:$A$301,0)),""))</f>
        <v/>
      </c>
      <c r="N236" s="17">
        <f>IF(A236="","",IFERROR(INDEX(Findings!$O$2:$O$301,MATCH(B236,Findings!$A$2:$A$301,0)),""))</f>
        <v/>
      </c>
      <c r="O236" s="17">
        <f>IF(A236="","",IF(OR('Start here'!$B$5="",N236='Start here'!$B$5),1,0))</f>
        <v/>
      </c>
      <c r="P236" s="19">
        <f>IF(A236="","",IFERROR(IF(INDEX(Findings!$C$2:$C$301,MATCH(B236,Findings!$A$2:$A$301,0))="","",INDEX(Findings!$C$2:$C$301,MATCH(B236,Findings!$A$2:$A$301,0))),""))</f>
        <v/>
      </c>
    </row>
    <row r="237">
      <c r="A237" s="14" t="n"/>
      <c r="B237" s="14" t="n"/>
      <c r="C237" s="14" t="n"/>
      <c r="D237" s="14" t="n"/>
      <c r="E237" s="16" t="n"/>
      <c r="F237" s="16" t="n"/>
      <c r="G237" s="14" t="n"/>
      <c r="H237" s="14" t="n"/>
      <c r="I237" s="16" t="n"/>
      <c r="J237" s="17">
        <f>IF(A237="","",IF(AND(P237&lt;&gt;"",P237&gt;'Start here'!$B$4),"Not yet logged",IF(AND(F237&lt;&gt;"",F237&lt;='Start here'!$B$4),IF(AND(H237&lt;&gt;"",I237&lt;&gt;"",I237&lt;='Start here'!$B$4),"Closed and verified","Closed, not verified"),IF(AND(E237&lt;&gt;"",E237&lt;'Start here'!$B$4),"Overdue","Open"))))</f>
        <v/>
      </c>
      <c r="K237" s="18">
        <f>IF(J237="Overdue",'Start here'!$B$4-E237,0)</f>
        <v/>
      </c>
      <c r="L237" s="17">
        <f>IF(A237="","",IF(B237="","Link to a finding",IF(ISNA(MATCH(B237,Findings!$A$2:$A$301,0)),"Finding ID not found",IF(C237="","Describe the corrective action",IF(D237="","Add an owner",IF(E237="","Add a due date",IF(AND(F237&lt;&gt;"",P237&lt;&gt;"",F237&lt;P237),"Completed before the finding was logged",IF(AND(I237&lt;&gt;"",F237&lt;&gt;"",I237&lt;F237),"Verified before completed",IF(AND(H237&lt;&gt;"",H237=D237),"Verifier is the owner",IF(AND(F237&lt;&gt;"",G237=""),"Add completion evidence",IF(AND(F237&lt;&gt;"",H237=""),"Add a verifier",IF(AND(F237&lt;&gt;"",I237=""),"Add a verification date","OK"))))))))))))</f>
        <v/>
      </c>
      <c r="M237" s="17">
        <f>IF(A237="","",IFERROR(INDEX(Findings!$H$2:$H$301,MATCH(B237,Findings!$A$2:$A$301,0)),""))</f>
        <v/>
      </c>
      <c r="N237" s="17">
        <f>IF(A237="","",IFERROR(INDEX(Findings!$O$2:$O$301,MATCH(B237,Findings!$A$2:$A$301,0)),""))</f>
        <v/>
      </c>
      <c r="O237" s="17">
        <f>IF(A237="","",IF(OR('Start here'!$B$5="",N237='Start here'!$B$5),1,0))</f>
        <v/>
      </c>
      <c r="P237" s="19">
        <f>IF(A237="","",IFERROR(IF(INDEX(Findings!$C$2:$C$301,MATCH(B237,Findings!$A$2:$A$301,0))="","",INDEX(Findings!$C$2:$C$301,MATCH(B237,Findings!$A$2:$A$301,0))),""))</f>
        <v/>
      </c>
    </row>
    <row r="238">
      <c r="A238" s="14" t="n"/>
      <c r="B238" s="14" t="n"/>
      <c r="C238" s="14" t="n"/>
      <c r="D238" s="14" t="n"/>
      <c r="E238" s="16" t="n"/>
      <c r="F238" s="16" t="n"/>
      <c r="G238" s="14" t="n"/>
      <c r="H238" s="14" t="n"/>
      <c r="I238" s="16" t="n"/>
      <c r="J238" s="17">
        <f>IF(A238="","",IF(AND(P238&lt;&gt;"",P238&gt;'Start here'!$B$4),"Not yet logged",IF(AND(F238&lt;&gt;"",F238&lt;='Start here'!$B$4),IF(AND(H238&lt;&gt;"",I238&lt;&gt;"",I238&lt;='Start here'!$B$4),"Closed and verified","Closed, not verified"),IF(AND(E238&lt;&gt;"",E238&lt;'Start here'!$B$4),"Overdue","Open"))))</f>
        <v/>
      </c>
      <c r="K238" s="18">
        <f>IF(J238="Overdue",'Start here'!$B$4-E238,0)</f>
        <v/>
      </c>
      <c r="L238" s="17">
        <f>IF(A238="","",IF(B238="","Link to a finding",IF(ISNA(MATCH(B238,Findings!$A$2:$A$301,0)),"Finding ID not found",IF(C238="","Describe the corrective action",IF(D238="","Add an owner",IF(E238="","Add a due date",IF(AND(F238&lt;&gt;"",P238&lt;&gt;"",F238&lt;P238),"Completed before the finding was logged",IF(AND(I238&lt;&gt;"",F238&lt;&gt;"",I238&lt;F238),"Verified before completed",IF(AND(H238&lt;&gt;"",H238=D238),"Verifier is the owner",IF(AND(F238&lt;&gt;"",G238=""),"Add completion evidence",IF(AND(F238&lt;&gt;"",H238=""),"Add a verifier",IF(AND(F238&lt;&gt;"",I238=""),"Add a verification date","OK"))))))))))))</f>
        <v/>
      </c>
      <c r="M238" s="17">
        <f>IF(A238="","",IFERROR(INDEX(Findings!$H$2:$H$301,MATCH(B238,Findings!$A$2:$A$301,0)),""))</f>
        <v/>
      </c>
      <c r="N238" s="17">
        <f>IF(A238="","",IFERROR(INDEX(Findings!$O$2:$O$301,MATCH(B238,Findings!$A$2:$A$301,0)),""))</f>
        <v/>
      </c>
      <c r="O238" s="17">
        <f>IF(A238="","",IF(OR('Start here'!$B$5="",N238='Start here'!$B$5),1,0))</f>
        <v/>
      </c>
      <c r="P238" s="19">
        <f>IF(A238="","",IFERROR(IF(INDEX(Findings!$C$2:$C$301,MATCH(B238,Findings!$A$2:$A$301,0))="","",INDEX(Findings!$C$2:$C$301,MATCH(B238,Findings!$A$2:$A$301,0))),""))</f>
        <v/>
      </c>
    </row>
    <row r="239">
      <c r="A239" s="14" t="n"/>
      <c r="B239" s="14" t="n"/>
      <c r="C239" s="14" t="n"/>
      <c r="D239" s="14" t="n"/>
      <c r="E239" s="16" t="n"/>
      <c r="F239" s="16" t="n"/>
      <c r="G239" s="14" t="n"/>
      <c r="H239" s="14" t="n"/>
      <c r="I239" s="16" t="n"/>
      <c r="J239" s="17">
        <f>IF(A239="","",IF(AND(P239&lt;&gt;"",P239&gt;'Start here'!$B$4),"Not yet logged",IF(AND(F239&lt;&gt;"",F239&lt;='Start here'!$B$4),IF(AND(H239&lt;&gt;"",I239&lt;&gt;"",I239&lt;='Start here'!$B$4),"Closed and verified","Closed, not verified"),IF(AND(E239&lt;&gt;"",E239&lt;'Start here'!$B$4),"Overdue","Open"))))</f>
        <v/>
      </c>
      <c r="K239" s="18">
        <f>IF(J239="Overdue",'Start here'!$B$4-E239,0)</f>
        <v/>
      </c>
      <c r="L239" s="17">
        <f>IF(A239="","",IF(B239="","Link to a finding",IF(ISNA(MATCH(B239,Findings!$A$2:$A$301,0)),"Finding ID not found",IF(C239="","Describe the corrective action",IF(D239="","Add an owner",IF(E239="","Add a due date",IF(AND(F239&lt;&gt;"",P239&lt;&gt;"",F239&lt;P239),"Completed before the finding was logged",IF(AND(I239&lt;&gt;"",F239&lt;&gt;"",I239&lt;F239),"Verified before completed",IF(AND(H239&lt;&gt;"",H239=D239),"Verifier is the owner",IF(AND(F239&lt;&gt;"",G239=""),"Add completion evidence",IF(AND(F239&lt;&gt;"",H239=""),"Add a verifier",IF(AND(F239&lt;&gt;"",I239=""),"Add a verification date","OK"))))))))))))</f>
        <v/>
      </c>
      <c r="M239" s="17">
        <f>IF(A239="","",IFERROR(INDEX(Findings!$H$2:$H$301,MATCH(B239,Findings!$A$2:$A$301,0)),""))</f>
        <v/>
      </c>
      <c r="N239" s="17">
        <f>IF(A239="","",IFERROR(INDEX(Findings!$O$2:$O$301,MATCH(B239,Findings!$A$2:$A$301,0)),""))</f>
        <v/>
      </c>
      <c r="O239" s="17">
        <f>IF(A239="","",IF(OR('Start here'!$B$5="",N239='Start here'!$B$5),1,0))</f>
        <v/>
      </c>
      <c r="P239" s="19">
        <f>IF(A239="","",IFERROR(IF(INDEX(Findings!$C$2:$C$301,MATCH(B239,Findings!$A$2:$A$301,0))="","",INDEX(Findings!$C$2:$C$301,MATCH(B239,Findings!$A$2:$A$301,0))),""))</f>
        <v/>
      </c>
    </row>
    <row r="240">
      <c r="A240" s="14" t="n"/>
      <c r="B240" s="14" t="n"/>
      <c r="C240" s="14" t="n"/>
      <c r="D240" s="14" t="n"/>
      <c r="E240" s="16" t="n"/>
      <c r="F240" s="16" t="n"/>
      <c r="G240" s="14" t="n"/>
      <c r="H240" s="14" t="n"/>
      <c r="I240" s="16" t="n"/>
      <c r="J240" s="17">
        <f>IF(A240="","",IF(AND(P240&lt;&gt;"",P240&gt;'Start here'!$B$4),"Not yet logged",IF(AND(F240&lt;&gt;"",F240&lt;='Start here'!$B$4),IF(AND(H240&lt;&gt;"",I240&lt;&gt;"",I240&lt;='Start here'!$B$4),"Closed and verified","Closed, not verified"),IF(AND(E240&lt;&gt;"",E240&lt;'Start here'!$B$4),"Overdue","Open"))))</f>
        <v/>
      </c>
      <c r="K240" s="18">
        <f>IF(J240="Overdue",'Start here'!$B$4-E240,0)</f>
        <v/>
      </c>
      <c r="L240" s="17">
        <f>IF(A240="","",IF(B240="","Link to a finding",IF(ISNA(MATCH(B240,Findings!$A$2:$A$301,0)),"Finding ID not found",IF(C240="","Describe the corrective action",IF(D240="","Add an owner",IF(E240="","Add a due date",IF(AND(F240&lt;&gt;"",P240&lt;&gt;"",F240&lt;P240),"Completed before the finding was logged",IF(AND(I240&lt;&gt;"",F240&lt;&gt;"",I240&lt;F240),"Verified before completed",IF(AND(H240&lt;&gt;"",H240=D240),"Verifier is the owner",IF(AND(F240&lt;&gt;"",G240=""),"Add completion evidence",IF(AND(F240&lt;&gt;"",H240=""),"Add a verifier",IF(AND(F240&lt;&gt;"",I240=""),"Add a verification date","OK"))))))))))))</f>
        <v/>
      </c>
      <c r="M240" s="17">
        <f>IF(A240="","",IFERROR(INDEX(Findings!$H$2:$H$301,MATCH(B240,Findings!$A$2:$A$301,0)),""))</f>
        <v/>
      </c>
      <c r="N240" s="17">
        <f>IF(A240="","",IFERROR(INDEX(Findings!$O$2:$O$301,MATCH(B240,Findings!$A$2:$A$301,0)),""))</f>
        <v/>
      </c>
      <c r="O240" s="17">
        <f>IF(A240="","",IF(OR('Start here'!$B$5="",N240='Start here'!$B$5),1,0))</f>
        <v/>
      </c>
      <c r="P240" s="19">
        <f>IF(A240="","",IFERROR(IF(INDEX(Findings!$C$2:$C$301,MATCH(B240,Findings!$A$2:$A$301,0))="","",INDEX(Findings!$C$2:$C$301,MATCH(B240,Findings!$A$2:$A$301,0))),""))</f>
        <v/>
      </c>
    </row>
    <row r="241">
      <c r="A241" s="14" t="n"/>
      <c r="B241" s="14" t="n"/>
      <c r="C241" s="14" t="n"/>
      <c r="D241" s="14" t="n"/>
      <c r="E241" s="16" t="n"/>
      <c r="F241" s="16" t="n"/>
      <c r="G241" s="14" t="n"/>
      <c r="H241" s="14" t="n"/>
      <c r="I241" s="16" t="n"/>
      <c r="J241" s="17">
        <f>IF(A241="","",IF(AND(P241&lt;&gt;"",P241&gt;'Start here'!$B$4),"Not yet logged",IF(AND(F241&lt;&gt;"",F241&lt;='Start here'!$B$4),IF(AND(H241&lt;&gt;"",I241&lt;&gt;"",I241&lt;='Start here'!$B$4),"Closed and verified","Closed, not verified"),IF(AND(E241&lt;&gt;"",E241&lt;'Start here'!$B$4),"Overdue","Open"))))</f>
        <v/>
      </c>
      <c r="K241" s="18">
        <f>IF(J241="Overdue",'Start here'!$B$4-E241,0)</f>
        <v/>
      </c>
      <c r="L241" s="17">
        <f>IF(A241="","",IF(B241="","Link to a finding",IF(ISNA(MATCH(B241,Findings!$A$2:$A$301,0)),"Finding ID not found",IF(C241="","Describe the corrective action",IF(D241="","Add an owner",IF(E241="","Add a due date",IF(AND(F241&lt;&gt;"",P241&lt;&gt;"",F241&lt;P241),"Completed before the finding was logged",IF(AND(I241&lt;&gt;"",F241&lt;&gt;"",I241&lt;F241),"Verified before completed",IF(AND(H241&lt;&gt;"",H241=D241),"Verifier is the owner",IF(AND(F241&lt;&gt;"",G241=""),"Add completion evidence",IF(AND(F241&lt;&gt;"",H241=""),"Add a verifier",IF(AND(F241&lt;&gt;"",I241=""),"Add a verification date","OK"))))))))))))</f>
        <v/>
      </c>
      <c r="M241" s="17">
        <f>IF(A241="","",IFERROR(INDEX(Findings!$H$2:$H$301,MATCH(B241,Findings!$A$2:$A$301,0)),""))</f>
        <v/>
      </c>
      <c r="N241" s="17">
        <f>IF(A241="","",IFERROR(INDEX(Findings!$O$2:$O$301,MATCH(B241,Findings!$A$2:$A$301,0)),""))</f>
        <v/>
      </c>
      <c r="O241" s="17">
        <f>IF(A241="","",IF(OR('Start here'!$B$5="",N241='Start here'!$B$5),1,0))</f>
        <v/>
      </c>
      <c r="P241" s="19">
        <f>IF(A241="","",IFERROR(IF(INDEX(Findings!$C$2:$C$301,MATCH(B241,Findings!$A$2:$A$301,0))="","",INDEX(Findings!$C$2:$C$301,MATCH(B241,Findings!$A$2:$A$301,0))),""))</f>
        <v/>
      </c>
    </row>
    <row r="242">
      <c r="A242" s="14" t="n"/>
      <c r="B242" s="14" t="n"/>
      <c r="C242" s="14" t="n"/>
      <c r="D242" s="14" t="n"/>
      <c r="E242" s="16" t="n"/>
      <c r="F242" s="16" t="n"/>
      <c r="G242" s="14" t="n"/>
      <c r="H242" s="14" t="n"/>
      <c r="I242" s="16" t="n"/>
      <c r="J242" s="17">
        <f>IF(A242="","",IF(AND(P242&lt;&gt;"",P242&gt;'Start here'!$B$4),"Not yet logged",IF(AND(F242&lt;&gt;"",F242&lt;='Start here'!$B$4),IF(AND(H242&lt;&gt;"",I242&lt;&gt;"",I242&lt;='Start here'!$B$4),"Closed and verified","Closed, not verified"),IF(AND(E242&lt;&gt;"",E242&lt;'Start here'!$B$4),"Overdue","Open"))))</f>
        <v/>
      </c>
      <c r="K242" s="18">
        <f>IF(J242="Overdue",'Start here'!$B$4-E242,0)</f>
        <v/>
      </c>
      <c r="L242" s="17">
        <f>IF(A242="","",IF(B242="","Link to a finding",IF(ISNA(MATCH(B242,Findings!$A$2:$A$301,0)),"Finding ID not found",IF(C242="","Describe the corrective action",IF(D242="","Add an owner",IF(E242="","Add a due date",IF(AND(F242&lt;&gt;"",P242&lt;&gt;"",F242&lt;P242),"Completed before the finding was logged",IF(AND(I242&lt;&gt;"",F242&lt;&gt;"",I242&lt;F242),"Verified before completed",IF(AND(H242&lt;&gt;"",H242=D242),"Verifier is the owner",IF(AND(F242&lt;&gt;"",G242=""),"Add completion evidence",IF(AND(F242&lt;&gt;"",H242=""),"Add a verifier",IF(AND(F242&lt;&gt;"",I242=""),"Add a verification date","OK"))))))))))))</f>
        <v/>
      </c>
      <c r="M242" s="17">
        <f>IF(A242="","",IFERROR(INDEX(Findings!$H$2:$H$301,MATCH(B242,Findings!$A$2:$A$301,0)),""))</f>
        <v/>
      </c>
      <c r="N242" s="17">
        <f>IF(A242="","",IFERROR(INDEX(Findings!$O$2:$O$301,MATCH(B242,Findings!$A$2:$A$301,0)),""))</f>
        <v/>
      </c>
      <c r="O242" s="17">
        <f>IF(A242="","",IF(OR('Start here'!$B$5="",N242='Start here'!$B$5),1,0))</f>
        <v/>
      </c>
      <c r="P242" s="19">
        <f>IF(A242="","",IFERROR(IF(INDEX(Findings!$C$2:$C$301,MATCH(B242,Findings!$A$2:$A$301,0))="","",INDEX(Findings!$C$2:$C$301,MATCH(B242,Findings!$A$2:$A$301,0))),""))</f>
        <v/>
      </c>
    </row>
    <row r="243">
      <c r="A243" s="14" t="n"/>
      <c r="B243" s="14" t="n"/>
      <c r="C243" s="14" t="n"/>
      <c r="D243" s="14" t="n"/>
      <c r="E243" s="16" t="n"/>
      <c r="F243" s="16" t="n"/>
      <c r="G243" s="14" t="n"/>
      <c r="H243" s="14" t="n"/>
      <c r="I243" s="16" t="n"/>
      <c r="J243" s="17">
        <f>IF(A243="","",IF(AND(P243&lt;&gt;"",P243&gt;'Start here'!$B$4),"Not yet logged",IF(AND(F243&lt;&gt;"",F243&lt;='Start here'!$B$4),IF(AND(H243&lt;&gt;"",I243&lt;&gt;"",I243&lt;='Start here'!$B$4),"Closed and verified","Closed, not verified"),IF(AND(E243&lt;&gt;"",E243&lt;'Start here'!$B$4),"Overdue","Open"))))</f>
        <v/>
      </c>
      <c r="K243" s="18">
        <f>IF(J243="Overdue",'Start here'!$B$4-E243,0)</f>
        <v/>
      </c>
      <c r="L243" s="17">
        <f>IF(A243="","",IF(B243="","Link to a finding",IF(ISNA(MATCH(B243,Findings!$A$2:$A$301,0)),"Finding ID not found",IF(C243="","Describe the corrective action",IF(D243="","Add an owner",IF(E243="","Add a due date",IF(AND(F243&lt;&gt;"",P243&lt;&gt;"",F243&lt;P243),"Completed before the finding was logged",IF(AND(I243&lt;&gt;"",F243&lt;&gt;"",I243&lt;F243),"Verified before completed",IF(AND(H243&lt;&gt;"",H243=D243),"Verifier is the owner",IF(AND(F243&lt;&gt;"",G243=""),"Add completion evidence",IF(AND(F243&lt;&gt;"",H243=""),"Add a verifier",IF(AND(F243&lt;&gt;"",I243=""),"Add a verification date","OK"))))))))))))</f>
        <v/>
      </c>
      <c r="M243" s="17">
        <f>IF(A243="","",IFERROR(INDEX(Findings!$H$2:$H$301,MATCH(B243,Findings!$A$2:$A$301,0)),""))</f>
        <v/>
      </c>
      <c r="N243" s="17">
        <f>IF(A243="","",IFERROR(INDEX(Findings!$O$2:$O$301,MATCH(B243,Findings!$A$2:$A$301,0)),""))</f>
        <v/>
      </c>
      <c r="O243" s="17">
        <f>IF(A243="","",IF(OR('Start here'!$B$5="",N243='Start here'!$B$5),1,0))</f>
        <v/>
      </c>
      <c r="P243" s="19">
        <f>IF(A243="","",IFERROR(IF(INDEX(Findings!$C$2:$C$301,MATCH(B243,Findings!$A$2:$A$301,0))="","",INDEX(Findings!$C$2:$C$301,MATCH(B243,Findings!$A$2:$A$301,0))),""))</f>
        <v/>
      </c>
    </row>
    <row r="244">
      <c r="A244" s="14" t="n"/>
      <c r="B244" s="14" t="n"/>
      <c r="C244" s="14" t="n"/>
      <c r="D244" s="14" t="n"/>
      <c r="E244" s="16" t="n"/>
      <c r="F244" s="16" t="n"/>
      <c r="G244" s="14" t="n"/>
      <c r="H244" s="14" t="n"/>
      <c r="I244" s="16" t="n"/>
      <c r="J244" s="17">
        <f>IF(A244="","",IF(AND(P244&lt;&gt;"",P244&gt;'Start here'!$B$4),"Not yet logged",IF(AND(F244&lt;&gt;"",F244&lt;='Start here'!$B$4),IF(AND(H244&lt;&gt;"",I244&lt;&gt;"",I244&lt;='Start here'!$B$4),"Closed and verified","Closed, not verified"),IF(AND(E244&lt;&gt;"",E244&lt;'Start here'!$B$4),"Overdue","Open"))))</f>
        <v/>
      </c>
      <c r="K244" s="18">
        <f>IF(J244="Overdue",'Start here'!$B$4-E244,0)</f>
        <v/>
      </c>
      <c r="L244" s="17">
        <f>IF(A244="","",IF(B244="","Link to a finding",IF(ISNA(MATCH(B244,Findings!$A$2:$A$301,0)),"Finding ID not found",IF(C244="","Describe the corrective action",IF(D244="","Add an owner",IF(E244="","Add a due date",IF(AND(F244&lt;&gt;"",P244&lt;&gt;"",F244&lt;P244),"Completed before the finding was logged",IF(AND(I244&lt;&gt;"",F244&lt;&gt;"",I244&lt;F244),"Verified before completed",IF(AND(H244&lt;&gt;"",H244=D244),"Verifier is the owner",IF(AND(F244&lt;&gt;"",G244=""),"Add completion evidence",IF(AND(F244&lt;&gt;"",H244=""),"Add a verifier",IF(AND(F244&lt;&gt;"",I244=""),"Add a verification date","OK"))))))))))))</f>
        <v/>
      </c>
      <c r="M244" s="17">
        <f>IF(A244="","",IFERROR(INDEX(Findings!$H$2:$H$301,MATCH(B244,Findings!$A$2:$A$301,0)),""))</f>
        <v/>
      </c>
      <c r="N244" s="17">
        <f>IF(A244="","",IFERROR(INDEX(Findings!$O$2:$O$301,MATCH(B244,Findings!$A$2:$A$301,0)),""))</f>
        <v/>
      </c>
      <c r="O244" s="17">
        <f>IF(A244="","",IF(OR('Start here'!$B$5="",N244='Start here'!$B$5),1,0))</f>
        <v/>
      </c>
      <c r="P244" s="19">
        <f>IF(A244="","",IFERROR(IF(INDEX(Findings!$C$2:$C$301,MATCH(B244,Findings!$A$2:$A$301,0))="","",INDEX(Findings!$C$2:$C$301,MATCH(B244,Findings!$A$2:$A$301,0))),""))</f>
        <v/>
      </c>
    </row>
    <row r="245">
      <c r="A245" s="14" t="n"/>
      <c r="B245" s="14" t="n"/>
      <c r="C245" s="14" t="n"/>
      <c r="D245" s="14" t="n"/>
      <c r="E245" s="16" t="n"/>
      <c r="F245" s="16" t="n"/>
      <c r="G245" s="14" t="n"/>
      <c r="H245" s="14" t="n"/>
      <c r="I245" s="16" t="n"/>
      <c r="J245" s="17">
        <f>IF(A245="","",IF(AND(P245&lt;&gt;"",P245&gt;'Start here'!$B$4),"Not yet logged",IF(AND(F245&lt;&gt;"",F245&lt;='Start here'!$B$4),IF(AND(H245&lt;&gt;"",I245&lt;&gt;"",I245&lt;='Start here'!$B$4),"Closed and verified","Closed, not verified"),IF(AND(E245&lt;&gt;"",E245&lt;'Start here'!$B$4),"Overdue","Open"))))</f>
        <v/>
      </c>
      <c r="K245" s="18">
        <f>IF(J245="Overdue",'Start here'!$B$4-E245,0)</f>
        <v/>
      </c>
      <c r="L245" s="17">
        <f>IF(A245="","",IF(B245="","Link to a finding",IF(ISNA(MATCH(B245,Findings!$A$2:$A$301,0)),"Finding ID not found",IF(C245="","Describe the corrective action",IF(D245="","Add an owner",IF(E245="","Add a due date",IF(AND(F245&lt;&gt;"",P245&lt;&gt;"",F245&lt;P245),"Completed before the finding was logged",IF(AND(I245&lt;&gt;"",F245&lt;&gt;"",I245&lt;F245),"Verified before completed",IF(AND(H245&lt;&gt;"",H245=D245),"Verifier is the owner",IF(AND(F245&lt;&gt;"",G245=""),"Add completion evidence",IF(AND(F245&lt;&gt;"",H245=""),"Add a verifier",IF(AND(F245&lt;&gt;"",I245=""),"Add a verification date","OK"))))))))))))</f>
        <v/>
      </c>
      <c r="M245" s="17">
        <f>IF(A245="","",IFERROR(INDEX(Findings!$H$2:$H$301,MATCH(B245,Findings!$A$2:$A$301,0)),""))</f>
        <v/>
      </c>
      <c r="N245" s="17">
        <f>IF(A245="","",IFERROR(INDEX(Findings!$O$2:$O$301,MATCH(B245,Findings!$A$2:$A$301,0)),""))</f>
        <v/>
      </c>
      <c r="O245" s="17">
        <f>IF(A245="","",IF(OR('Start here'!$B$5="",N245='Start here'!$B$5),1,0))</f>
        <v/>
      </c>
      <c r="P245" s="19">
        <f>IF(A245="","",IFERROR(IF(INDEX(Findings!$C$2:$C$301,MATCH(B245,Findings!$A$2:$A$301,0))="","",INDEX(Findings!$C$2:$C$301,MATCH(B245,Findings!$A$2:$A$301,0))),""))</f>
        <v/>
      </c>
    </row>
    <row r="246">
      <c r="A246" s="14" t="n"/>
      <c r="B246" s="14" t="n"/>
      <c r="C246" s="14" t="n"/>
      <c r="D246" s="14" t="n"/>
      <c r="E246" s="16" t="n"/>
      <c r="F246" s="16" t="n"/>
      <c r="G246" s="14" t="n"/>
      <c r="H246" s="14" t="n"/>
      <c r="I246" s="16" t="n"/>
      <c r="J246" s="17">
        <f>IF(A246="","",IF(AND(P246&lt;&gt;"",P246&gt;'Start here'!$B$4),"Not yet logged",IF(AND(F246&lt;&gt;"",F246&lt;='Start here'!$B$4),IF(AND(H246&lt;&gt;"",I246&lt;&gt;"",I246&lt;='Start here'!$B$4),"Closed and verified","Closed, not verified"),IF(AND(E246&lt;&gt;"",E246&lt;'Start here'!$B$4),"Overdue","Open"))))</f>
        <v/>
      </c>
      <c r="K246" s="18">
        <f>IF(J246="Overdue",'Start here'!$B$4-E246,0)</f>
        <v/>
      </c>
      <c r="L246" s="17">
        <f>IF(A246="","",IF(B246="","Link to a finding",IF(ISNA(MATCH(B246,Findings!$A$2:$A$301,0)),"Finding ID not found",IF(C246="","Describe the corrective action",IF(D246="","Add an owner",IF(E246="","Add a due date",IF(AND(F246&lt;&gt;"",P246&lt;&gt;"",F246&lt;P246),"Completed before the finding was logged",IF(AND(I246&lt;&gt;"",F246&lt;&gt;"",I246&lt;F246),"Verified before completed",IF(AND(H246&lt;&gt;"",H246=D246),"Verifier is the owner",IF(AND(F246&lt;&gt;"",G246=""),"Add completion evidence",IF(AND(F246&lt;&gt;"",H246=""),"Add a verifier",IF(AND(F246&lt;&gt;"",I246=""),"Add a verification date","OK"))))))))))))</f>
        <v/>
      </c>
      <c r="M246" s="17">
        <f>IF(A246="","",IFERROR(INDEX(Findings!$H$2:$H$301,MATCH(B246,Findings!$A$2:$A$301,0)),""))</f>
        <v/>
      </c>
      <c r="N246" s="17">
        <f>IF(A246="","",IFERROR(INDEX(Findings!$O$2:$O$301,MATCH(B246,Findings!$A$2:$A$301,0)),""))</f>
        <v/>
      </c>
      <c r="O246" s="17">
        <f>IF(A246="","",IF(OR('Start here'!$B$5="",N246='Start here'!$B$5),1,0))</f>
        <v/>
      </c>
      <c r="P246" s="19">
        <f>IF(A246="","",IFERROR(IF(INDEX(Findings!$C$2:$C$301,MATCH(B246,Findings!$A$2:$A$301,0))="","",INDEX(Findings!$C$2:$C$301,MATCH(B246,Findings!$A$2:$A$301,0))),""))</f>
        <v/>
      </c>
    </row>
    <row r="247">
      <c r="A247" s="14" t="n"/>
      <c r="B247" s="14" t="n"/>
      <c r="C247" s="14" t="n"/>
      <c r="D247" s="14" t="n"/>
      <c r="E247" s="16" t="n"/>
      <c r="F247" s="16" t="n"/>
      <c r="G247" s="14" t="n"/>
      <c r="H247" s="14" t="n"/>
      <c r="I247" s="16" t="n"/>
      <c r="J247" s="17">
        <f>IF(A247="","",IF(AND(P247&lt;&gt;"",P247&gt;'Start here'!$B$4),"Not yet logged",IF(AND(F247&lt;&gt;"",F247&lt;='Start here'!$B$4),IF(AND(H247&lt;&gt;"",I247&lt;&gt;"",I247&lt;='Start here'!$B$4),"Closed and verified","Closed, not verified"),IF(AND(E247&lt;&gt;"",E247&lt;'Start here'!$B$4),"Overdue","Open"))))</f>
        <v/>
      </c>
      <c r="K247" s="18">
        <f>IF(J247="Overdue",'Start here'!$B$4-E247,0)</f>
        <v/>
      </c>
      <c r="L247" s="17">
        <f>IF(A247="","",IF(B247="","Link to a finding",IF(ISNA(MATCH(B247,Findings!$A$2:$A$301,0)),"Finding ID not found",IF(C247="","Describe the corrective action",IF(D247="","Add an owner",IF(E247="","Add a due date",IF(AND(F247&lt;&gt;"",P247&lt;&gt;"",F247&lt;P247),"Completed before the finding was logged",IF(AND(I247&lt;&gt;"",F247&lt;&gt;"",I247&lt;F247),"Verified before completed",IF(AND(H247&lt;&gt;"",H247=D247),"Verifier is the owner",IF(AND(F247&lt;&gt;"",G247=""),"Add completion evidence",IF(AND(F247&lt;&gt;"",H247=""),"Add a verifier",IF(AND(F247&lt;&gt;"",I247=""),"Add a verification date","OK"))))))))))))</f>
        <v/>
      </c>
      <c r="M247" s="17">
        <f>IF(A247="","",IFERROR(INDEX(Findings!$H$2:$H$301,MATCH(B247,Findings!$A$2:$A$301,0)),""))</f>
        <v/>
      </c>
      <c r="N247" s="17">
        <f>IF(A247="","",IFERROR(INDEX(Findings!$O$2:$O$301,MATCH(B247,Findings!$A$2:$A$301,0)),""))</f>
        <v/>
      </c>
      <c r="O247" s="17">
        <f>IF(A247="","",IF(OR('Start here'!$B$5="",N247='Start here'!$B$5),1,0))</f>
        <v/>
      </c>
      <c r="P247" s="19">
        <f>IF(A247="","",IFERROR(IF(INDEX(Findings!$C$2:$C$301,MATCH(B247,Findings!$A$2:$A$301,0))="","",INDEX(Findings!$C$2:$C$301,MATCH(B247,Findings!$A$2:$A$301,0))),""))</f>
        <v/>
      </c>
    </row>
    <row r="248">
      <c r="A248" s="14" t="n"/>
      <c r="B248" s="14" t="n"/>
      <c r="C248" s="14" t="n"/>
      <c r="D248" s="14" t="n"/>
      <c r="E248" s="16" t="n"/>
      <c r="F248" s="16" t="n"/>
      <c r="G248" s="14" t="n"/>
      <c r="H248" s="14" t="n"/>
      <c r="I248" s="16" t="n"/>
      <c r="J248" s="17">
        <f>IF(A248="","",IF(AND(P248&lt;&gt;"",P248&gt;'Start here'!$B$4),"Not yet logged",IF(AND(F248&lt;&gt;"",F248&lt;='Start here'!$B$4),IF(AND(H248&lt;&gt;"",I248&lt;&gt;"",I248&lt;='Start here'!$B$4),"Closed and verified","Closed, not verified"),IF(AND(E248&lt;&gt;"",E248&lt;'Start here'!$B$4),"Overdue","Open"))))</f>
        <v/>
      </c>
      <c r="K248" s="18">
        <f>IF(J248="Overdue",'Start here'!$B$4-E248,0)</f>
        <v/>
      </c>
      <c r="L248" s="17">
        <f>IF(A248="","",IF(B248="","Link to a finding",IF(ISNA(MATCH(B248,Findings!$A$2:$A$301,0)),"Finding ID not found",IF(C248="","Describe the corrective action",IF(D248="","Add an owner",IF(E248="","Add a due date",IF(AND(F248&lt;&gt;"",P248&lt;&gt;"",F248&lt;P248),"Completed before the finding was logged",IF(AND(I248&lt;&gt;"",F248&lt;&gt;"",I248&lt;F248),"Verified before completed",IF(AND(H248&lt;&gt;"",H248=D248),"Verifier is the owner",IF(AND(F248&lt;&gt;"",G248=""),"Add completion evidence",IF(AND(F248&lt;&gt;"",H248=""),"Add a verifier",IF(AND(F248&lt;&gt;"",I248=""),"Add a verification date","OK"))))))))))))</f>
        <v/>
      </c>
      <c r="M248" s="17">
        <f>IF(A248="","",IFERROR(INDEX(Findings!$H$2:$H$301,MATCH(B248,Findings!$A$2:$A$301,0)),""))</f>
        <v/>
      </c>
      <c r="N248" s="17">
        <f>IF(A248="","",IFERROR(INDEX(Findings!$O$2:$O$301,MATCH(B248,Findings!$A$2:$A$301,0)),""))</f>
        <v/>
      </c>
      <c r="O248" s="17">
        <f>IF(A248="","",IF(OR('Start here'!$B$5="",N248='Start here'!$B$5),1,0))</f>
        <v/>
      </c>
      <c r="P248" s="19">
        <f>IF(A248="","",IFERROR(IF(INDEX(Findings!$C$2:$C$301,MATCH(B248,Findings!$A$2:$A$301,0))="","",INDEX(Findings!$C$2:$C$301,MATCH(B248,Findings!$A$2:$A$301,0))),""))</f>
        <v/>
      </c>
    </row>
    <row r="249">
      <c r="A249" s="14" t="n"/>
      <c r="B249" s="14" t="n"/>
      <c r="C249" s="14" t="n"/>
      <c r="D249" s="14" t="n"/>
      <c r="E249" s="16" t="n"/>
      <c r="F249" s="16" t="n"/>
      <c r="G249" s="14" t="n"/>
      <c r="H249" s="14" t="n"/>
      <c r="I249" s="16" t="n"/>
      <c r="J249" s="17">
        <f>IF(A249="","",IF(AND(P249&lt;&gt;"",P249&gt;'Start here'!$B$4),"Not yet logged",IF(AND(F249&lt;&gt;"",F249&lt;='Start here'!$B$4),IF(AND(H249&lt;&gt;"",I249&lt;&gt;"",I249&lt;='Start here'!$B$4),"Closed and verified","Closed, not verified"),IF(AND(E249&lt;&gt;"",E249&lt;'Start here'!$B$4),"Overdue","Open"))))</f>
        <v/>
      </c>
      <c r="K249" s="18">
        <f>IF(J249="Overdue",'Start here'!$B$4-E249,0)</f>
        <v/>
      </c>
      <c r="L249" s="17">
        <f>IF(A249="","",IF(B249="","Link to a finding",IF(ISNA(MATCH(B249,Findings!$A$2:$A$301,0)),"Finding ID not found",IF(C249="","Describe the corrective action",IF(D249="","Add an owner",IF(E249="","Add a due date",IF(AND(F249&lt;&gt;"",P249&lt;&gt;"",F249&lt;P249),"Completed before the finding was logged",IF(AND(I249&lt;&gt;"",F249&lt;&gt;"",I249&lt;F249),"Verified before completed",IF(AND(H249&lt;&gt;"",H249=D249),"Verifier is the owner",IF(AND(F249&lt;&gt;"",G249=""),"Add completion evidence",IF(AND(F249&lt;&gt;"",H249=""),"Add a verifier",IF(AND(F249&lt;&gt;"",I249=""),"Add a verification date","OK"))))))))))))</f>
        <v/>
      </c>
      <c r="M249" s="17">
        <f>IF(A249="","",IFERROR(INDEX(Findings!$H$2:$H$301,MATCH(B249,Findings!$A$2:$A$301,0)),""))</f>
        <v/>
      </c>
      <c r="N249" s="17">
        <f>IF(A249="","",IFERROR(INDEX(Findings!$O$2:$O$301,MATCH(B249,Findings!$A$2:$A$301,0)),""))</f>
        <v/>
      </c>
      <c r="O249" s="17">
        <f>IF(A249="","",IF(OR('Start here'!$B$5="",N249='Start here'!$B$5),1,0))</f>
        <v/>
      </c>
      <c r="P249" s="19">
        <f>IF(A249="","",IFERROR(IF(INDEX(Findings!$C$2:$C$301,MATCH(B249,Findings!$A$2:$A$301,0))="","",INDEX(Findings!$C$2:$C$301,MATCH(B249,Findings!$A$2:$A$301,0))),""))</f>
        <v/>
      </c>
    </row>
    <row r="250">
      <c r="A250" s="14" t="n"/>
      <c r="B250" s="14" t="n"/>
      <c r="C250" s="14" t="n"/>
      <c r="D250" s="14" t="n"/>
      <c r="E250" s="16" t="n"/>
      <c r="F250" s="16" t="n"/>
      <c r="G250" s="14" t="n"/>
      <c r="H250" s="14" t="n"/>
      <c r="I250" s="16" t="n"/>
      <c r="J250" s="17">
        <f>IF(A250="","",IF(AND(P250&lt;&gt;"",P250&gt;'Start here'!$B$4),"Not yet logged",IF(AND(F250&lt;&gt;"",F250&lt;='Start here'!$B$4),IF(AND(H250&lt;&gt;"",I250&lt;&gt;"",I250&lt;='Start here'!$B$4),"Closed and verified","Closed, not verified"),IF(AND(E250&lt;&gt;"",E250&lt;'Start here'!$B$4),"Overdue","Open"))))</f>
        <v/>
      </c>
      <c r="K250" s="18">
        <f>IF(J250="Overdue",'Start here'!$B$4-E250,0)</f>
        <v/>
      </c>
      <c r="L250" s="17">
        <f>IF(A250="","",IF(B250="","Link to a finding",IF(ISNA(MATCH(B250,Findings!$A$2:$A$301,0)),"Finding ID not found",IF(C250="","Describe the corrective action",IF(D250="","Add an owner",IF(E250="","Add a due date",IF(AND(F250&lt;&gt;"",P250&lt;&gt;"",F250&lt;P250),"Completed before the finding was logged",IF(AND(I250&lt;&gt;"",F250&lt;&gt;"",I250&lt;F250),"Verified before completed",IF(AND(H250&lt;&gt;"",H250=D250),"Verifier is the owner",IF(AND(F250&lt;&gt;"",G250=""),"Add completion evidence",IF(AND(F250&lt;&gt;"",H250=""),"Add a verifier",IF(AND(F250&lt;&gt;"",I250=""),"Add a verification date","OK"))))))))))))</f>
        <v/>
      </c>
      <c r="M250" s="17">
        <f>IF(A250="","",IFERROR(INDEX(Findings!$H$2:$H$301,MATCH(B250,Findings!$A$2:$A$301,0)),""))</f>
        <v/>
      </c>
      <c r="N250" s="17">
        <f>IF(A250="","",IFERROR(INDEX(Findings!$O$2:$O$301,MATCH(B250,Findings!$A$2:$A$301,0)),""))</f>
        <v/>
      </c>
      <c r="O250" s="17">
        <f>IF(A250="","",IF(OR('Start here'!$B$5="",N250='Start here'!$B$5),1,0))</f>
        <v/>
      </c>
      <c r="P250" s="19">
        <f>IF(A250="","",IFERROR(IF(INDEX(Findings!$C$2:$C$301,MATCH(B250,Findings!$A$2:$A$301,0))="","",INDEX(Findings!$C$2:$C$301,MATCH(B250,Findings!$A$2:$A$301,0))),""))</f>
        <v/>
      </c>
    </row>
    <row r="251">
      <c r="A251" s="14" t="n"/>
      <c r="B251" s="14" t="n"/>
      <c r="C251" s="14" t="n"/>
      <c r="D251" s="14" t="n"/>
      <c r="E251" s="16" t="n"/>
      <c r="F251" s="16" t="n"/>
      <c r="G251" s="14" t="n"/>
      <c r="H251" s="14" t="n"/>
      <c r="I251" s="16" t="n"/>
      <c r="J251" s="17">
        <f>IF(A251="","",IF(AND(P251&lt;&gt;"",P251&gt;'Start here'!$B$4),"Not yet logged",IF(AND(F251&lt;&gt;"",F251&lt;='Start here'!$B$4),IF(AND(H251&lt;&gt;"",I251&lt;&gt;"",I251&lt;='Start here'!$B$4),"Closed and verified","Closed, not verified"),IF(AND(E251&lt;&gt;"",E251&lt;'Start here'!$B$4),"Overdue","Open"))))</f>
        <v/>
      </c>
      <c r="K251" s="18">
        <f>IF(J251="Overdue",'Start here'!$B$4-E251,0)</f>
        <v/>
      </c>
      <c r="L251" s="17">
        <f>IF(A251="","",IF(B251="","Link to a finding",IF(ISNA(MATCH(B251,Findings!$A$2:$A$301,0)),"Finding ID not found",IF(C251="","Describe the corrective action",IF(D251="","Add an owner",IF(E251="","Add a due date",IF(AND(F251&lt;&gt;"",P251&lt;&gt;"",F251&lt;P251),"Completed before the finding was logged",IF(AND(I251&lt;&gt;"",F251&lt;&gt;"",I251&lt;F251),"Verified before completed",IF(AND(H251&lt;&gt;"",H251=D251),"Verifier is the owner",IF(AND(F251&lt;&gt;"",G251=""),"Add completion evidence",IF(AND(F251&lt;&gt;"",H251=""),"Add a verifier",IF(AND(F251&lt;&gt;"",I251=""),"Add a verification date","OK"))))))))))))</f>
        <v/>
      </c>
      <c r="M251" s="17">
        <f>IF(A251="","",IFERROR(INDEX(Findings!$H$2:$H$301,MATCH(B251,Findings!$A$2:$A$301,0)),""))</f>
        <v/>
      </c>
      <c r="N251" s="17">
        <f>IF(A251="","",IFERROR(INDEX(Findings!$O$2:$O$301,MATCH(B251,Findings!$A$2:$A$301,0)),""))</f>
        <v/>
      </c>
      <c r="O251" s="17">
        <f>IF(A251="","",IF(OR('Start here'!$B$5="",N251='Start here'!$B$5),1,0))</f>
        <v/>
      </c>
      <c r="P251" s="19">
        <f>IF(A251="","",IFERROR(IF(INDEX(Findings!$C$2:$C$301,MATCH(B251,Findings!$A$2:$A$301,0))="","",INDEX(Findings!$C$2:$C$301,MATCH(B251,Findings!$A$2:$A$301,0))),""))</f>
        <v/>
      </c>
    </row>
    <row r="252">
      <c r="A252" s="14" t="n"/>
      <c r="B252" s="14" t="n"/>
      <c r="C252" s="14" t="n"/>
      <c r="D252" s="14" t="n"/>
      <c r="E252" s="16" t="n"/>
      <c r="F252" s="16" t="n"/>
      <c r="G252" s="14" t="n"/>
      <c r="H252" s="14" t="n"/>
      <c r="I252" s="16" t="n"/>
      <c r="J252" s="17">
        <f>IF(A252="","",IF(AND(P252&lt;&gt;"",P252&gt;'Start here'!$B$4),"Not yet logged",IF(AND(F252&lt;&gt;"",F252&lt;='Start here'!$B$4),IF(AND(H252&lt;&gt;"",I252&lt;&gt;"",I252&lt;='Start here'!$B$4),"Closed and verified","Closed, not verified"),IF(AND(E252&lt;&gt;"",E252&lt;'Start here'!$B$4),"Overdue","Open"))))</f>
        <v/>
      </c>
      <c r="K252" s="18">
        <f>IF(J252="Overdue",'Start here'!$B$4-E252,0)</f>
        <v/>
      </c>
      <c r="L252" s="17">
        <f>IF(A252="","",IF(B252="","Link to a finding",IF(ISNA(MATCH(B252,Findings!$A$2:$A$301,0)),"Finding ID not found",IF(C252="","Describe the corrective action",IF(D252="","Add an owner",IF(E252="","Add a due date",IF(AND(F252&lt;&gt;"",P252&lt;&gt;"",F252&lt;P252),"Completed before the finding was logged",IF(AND(I252&lt;&gt;"",F252&lt;&gt;"",I252&lt;F252),"Verified before completed",IF(AND(H252&lt;&gt;"",H252=D252),"Verifier is the owner",IF(AND(F252&lt;&gt;"",G252=""),"Add completion evidence",IF(AND(F252&lt;&gt;"",H252=""),"Add a verifier",IF(AND(F252&lt;&gt;"",I252=""),"Add a verification date","OK"))))))))))))</f>
        <v/>
      </c>
      <c r="M252" s="17">
        <f>IF(A252="","",IFERROR(INDEX(Findings!$H$2:$H$301,MATCH(B252,Findings!$A$2:$A$301,0)),""))</f>
        <v/>
      </c>
      <c r="N252" s="17">
        <f>IF(A252="","",IFERROR(INDEX(Findings!$O$2:$O$301,MATCH(B252,Findings!$A$2:$A$301,0)),""))</f>
        <v/>
      </c>
      <c r="O252" s="17">
        <f>IF(A252="","",IF(OR('Start here'!$B$5="",N252='Start here'!$B$5),1,0))</f>
        <v/>
      </c>
      <c r="P252" s="19">
        <f>IF(A252="","",IFERROR(IF(INDEX(Findings!$C$2:$C$301,MATCH(B252,Findings!$A$2:$A$301,0))="","",INDEX(Findings!$C$2:$C$301,MATCH(B252,Findings!$A$2:$A$301,0))),""))</f>
        <v/>
      </c>
    </row>
    <row r="253">
      <c r="A253" s="14" t="n"/>
      <c r="B253" s="14" t="n"/>
      <c r="C253" s="14" t="n"/>
      <c r="D253" s="14" t="n"/>
      <c r="E253" s="16" t="n"/>
      <c r="F253" s="16" t="n"/>
      <c r="G253" s="14" t="n"/>
      <c r="H253" s="14" t="n"/>
      <c r="I253" s="16" t="n"/>
      <c r="J253" s="17">
        <f>IF(A253="","",IF(AND(P253&lt;&gt;"",P253&gt;'Start here'!$B$4),"Not yet logged",IF(AND(F253&lt;&gt;"",F253&lt;='Start here'!$B$4),IF(AND(H253&lt;&gt;"",I253&lt;&gt;"",I253&lt;='Start here'!$B$4),"Closed and verified","Closed, not verified"),IF(AND(E253&lt;&gt;"",E253&lt;'Start here'!$B$4),"Overdue","Open"))))</f>
        <v/>
      </c>
      <c r="K253" s="18">
        <f>IF(J253="Overdue",'Start here'!$B$4-E253,0)</f>
        <v/>
      </c>
      <c r="L253" s="17">
        <f>IF(A253="","",IF(B253="","Link to a finding",IF(ISNA(MATCH(B253,Findings!$A$2:$A$301,0)),"Finding ID not found",IF(C253="","Describe the corrective action",IF(D253="","Add an owner",IF(E253="","Add a due date",IF(AND(F253&lt;&gt;"",P253&lt;&gt;"",F253&lt;P253),"Completed before the finding was logged",IF(AND(I253&lt;&gt;"",F253&lt;&gt;"",I253&lt;F253),"Verified before completed",IF(AND(H253&lt;&gt;"",H253=D253),"Verifier is the owner",IF(AND(F253&lt;&gt;"",G253=""),"Add completion evidence",IF(AND(F253&lt;&gt;"",H253=""),"Add a verifier",IF(AND(F253&lt;&gt;"",I253=""),"Add a verification date","OK"))))))))))))</f>
        <v/>
      </c>
      <c r="M253" s="17">
        <f>IF(A253="","",IFERROR(INDEX(Findings!$H$2:$H$301,MATCH(B253,Findings!$A$2:$A$301,0)),""))</f>
        <v/>
      </c>
      <c r="N253" s="17">
        <f>IF(A253="","",IFERROR(INDEX(Findings!$O$2:$O$301,MATCH(B253,Findings!$A$2:$A$301,0)),""))</f>
        <v/>
      </c>
      <c r="O253" s="17">
        <f>IF(A253="","",IF(OR('Start here'!$B$5="",N253='Start here'!$B$5),1,0))</f>
        <v/>
      </c>
      <c r="P253" s="19">
        <f>IF(A253="","",IFERROR(IF(INDEX(Findings!$C$2:$C$301,MATCH(B253,Findings!$A$2:$A$301,0))="","",INDEX(Findings!$C$2:$C$301,MATCH(B253,Findings!$A$2:$A$301,0))),""))</f>
        <v/>
      </c>
    </row>
    <row r="254">
      <c r="A254" s="14" t="n"/>
      <c r="B254" s="14" t="n"/>
      <c r="C254" s="14" t="n"/>
      <c r="D254" s="14" t="n"/>
      <c r="E254" s="16" t="n"/>
      <c r="F254" s="16" t="n"/>
      <c r="G254" s="14" t="n"/>
      <c r="H254" s="14" t="n"/>
      <c r="I254" s="16" t="n"/>
      <c r="J254" s="17">
        <f>IF(A254="","",IF(AND(P254&lt;&gt;"",P254&gt;'Start here'!$B$4),"Not yet logged",IF(AND(F254&lt;&gt;"",F254&lt;='Start here'!$B$4),IF(AND(H254&lt;&gt;"",I254&lt;&gt;"",I254&lt;='Start here'!$B$4),"Closed and verified","Closed, not verified"),IF(AND(E254&lt;&gt;"",E254&lt;'Start here'!$B$4),"Overdue","Open"))))</f>
        <v/>
      </c>
      <c r="K254" s="18">
        <f>IF(J254="Overdue",'Start here'!$B$4-E254,0)</f>
        <v/>
      </c>
      <c r="L254" s="17">
        <f>IF(A254="","",IF(B254="","Link to a finding",IF(ISNA(MATCH(B254,Findings!$A$2:$A$301,0)),"Finding ID not found",IF(C254="","Describe the corrective action",IF(D254="","Add an owner",IF(E254="","Add a due date",IF(AND(F254&lt;&gt;"",P254&lt;&gt;"",F254&lt;P254),"Completed before the finding was logged",IF(AND(I254&lt;&gt;"",F254&lt;&gt;"",I254&lt;F254),"Verified before completed",IF(AND(H254&lt;&gt;"",H254=D254),"Verifier is the owner",IF(AND(F254&lt;&gt;"",G254=""),"Add completion evidence",IF(AND(F254&lt;&gt;"",H254=""),"Add a verifier",IF(AND(F254&lt;&gt;"",I254=""),"Add a verification date","OK"))))))))))))</f>
        <v/>
      </c>
      <c r="M254" s="17">
        <f>IF(A254="","",IFERROR(INDEX(Findings!$H$2:$H$301,MATCH(B254,Findings!$A$2:$A$301,0)),""))</f>
        <v/>
      </c>
      <c r="N254" s="17">
        <f>IF(A254="","",IFERROR(INDEX(Findings!$O$2:$O$301,MATCH(B254,Findings!$A$2:$A$301,0)),""))</f>
        <v/>
      </c>
      <c r="O254" s="17">
        <f>IF(A254="","",IF(OR('Start here'!$B$5="",N254='Start here'!$B$5),1,0))</f>
        <v/>
      </c>
      <c r="P254" s="19">
        <f>IF(A254="","",IFERROR(IF(INDEX(Findings!$C$2:$C$301,MATCH(B254,Findings!$A$2:$A$301,0))="","",INDEX(Findings!$C$2:$C$301,MATCH(B254,Findings!$A$2:$A$301,0))),""))</f>
        <v/>
      </c>
    </row>
    <row r="255">
      <c r="A255" s="14" t="n"/>
      <c r="B255" s="14" t="n"/>
      <c r="C255" s="14" t="n"/>
      <c r="D255" s="14" t="n"/>
      <c r="E255" s="16" t="n"/>
      <c r="F255" s="16" t="n"/>
      <c r="G255" s="14" t="n"/>
      <c r="H255" s="14" t="n"/>
      <c r="I255" s="16" t="n"/>
      <c r="J255" s="17">
        <f>IF(A255="","",IF(AND(P255&lt;&gt;"",P255&gt;'Start here'!$B$4),"Not yet logged",IF(AND(F255&lt;&gt;"",F255&lt;='Start here'!$B$4),IF(AND(H255&lt;&gt;"",I255&lt;&gt;"",I255&lt;='Start here'!$B$4),"Closed and verified","Closed, not verified"),IF(AND(E255&lt;&gt;"",E255&lt;'Start here'!$B$4),"Overdue","Open"))))</f>
        <v/>
      </c>
      <c r="K255" s="18">
        <f>IF(J255="Overdue",'Start here'!$B$4-E255,0)</f>
        <v/>
      </c>
      <c r="L255" s="17">
        <f>IF(A255="","",IF(B255="","Link to a finding",IF(ISNA(MATCH(B255,Findings!$A$2:$A$301,0)),"Finding ID not found",IF(C255="","Describe the corrective action",IF(D255="","Add an owner",IF(E255="","Add a due date",IF(AND(F255&lt;&gt;"",P255&lt;&gt;"",F255&lt;P255),"Completed before the finding was logged",IF(AND(I255&lt;&gt;"",F255&lt;&gt;"",I255&lt;F255),"Verified before completed",IF(AND(H255&lt;&gt;"",H255=D255),"Verifier is the owner",IF(AND(F255&lt;&gt;"",G255=""),"Add completion evidence",IF(AND(F255&lt;&gt;"",H255=""),"Add a verifier",IF(AND(F255&lt;&gt;"",I255=""),"Add a verification date","OK"))))))))))))</f>
        <v/>
      </c>
      <c r="M255" s="17">
        <f>IF(A255="","",IFERROR(INDEX(Findings!$H$2:$H$301,MATCH(B255,Findings!$A$2:$A$301,0)),""))</f>
        <v/>
      </c>
      <c r="N255" s="17">
        <f>IF(A255="","",IFERROR(INDEX(Findings!$O$2:$O$301,MATCH(B255,Findings!$A$2:$A$301,0)),""))</f>
        <v/>
      </c>
      <c r="O255" s="17">
        <f>IF(A255="","",IF(OR('Start here'!$B$5="",N255='Start here'!$B$5),1,0))</f>
        <v/>
      </c>
      <c r="P255" s="19">
        <f>IF(A255="","",IFERROR(IF(INDEX(Findings!$C$2:$C$301,MATCH(B255,Findings!$A$2:$A$301,0))="","",INDEX(Findings!$C$2:$C$301,MATCH(B255,Findings!$A$2:$A$301,0))),""))</f>
        <v/>
      </c>
    </row>
    <row r="256">
      <c r="A256" s="14" t="n"/>
      <c r="B256" s="14" t="n"/>
      <c r="C256" s="14" t="n"/>
      <c r="D256" s="14" t="n"/>
      <c r="E256" s="16" t="n"/>
      <c r="F256" s="16" t="n"/>
      <c r="G256" s="14" t="n"/>
      <c r="H256" s="14" t="n"/>
      <c r="I256" s="16" t="n"/>
      <c r="J256" s="17">
        <f>IF(A256="","",IF(AND(P256&lt;&gt;"",P256&gt;'Start here'!$B$4),"Not yet logged",IF(AND(F256&lt;&gt;"",F256&lt;='Start here'!$B$4),IF(AND(H256&lt;&gt;"",I256&lt;&gt;"",I256&lt;='Start here'!$B$4),"Closed and verified","Closed, not verified"),IF(AND(E256&lt;&gt;"",E256&lt;'Start here'!$B$4),"Overdue","Open"))))</f>
        <v/>
      </c>
      <c r="K256" s="18">
        <f>IF(J256="Overdue",'Start here'!$B$4-E256,0)</f>
        <v/>
      </c>
      <c r="L256" s="17">
        <f>IF(A256="","",IF(B256="","Link to a finding",IF(ISNA(MATCH(B256,Findings!$A$2:$A$301,0)),"Finding ID not found",IF(C256="","Describe the corrective action",IF(D256="","Add an owner",IF(E256="","Add a due date",IF(AND(F256&lt;&gt;"",P256&lt;&gt;"",F256&lt;P256),"Completed before the finding was logged",IF(AND(I256&lt;&gt;"",F256&lt;&gt;"",I256&lt;F256),"Verified before completed",IF(AND(H256&lt;&gt;"",H256=D256),"Verifier is the owner",IF(AND(F256&lt;&gt;"",G256=""),"Add completion evidence",IF(AND(F256&lt;&gt;"",H256=""),"Add a verifier",IF(AND(F256&lt;&gt;"",I256=""),"Add a verification date","OK"))))))))))))</f>
        <v/>
      </c>
      <c r="M256" s="17">
        <f>IF(A256="","",IFERROR(INDEX(Findings!$H$2:$H$301,MATCH(B256,Findings!$A$2:$A$301,0)),""))</f>
        <v/>
      </c>
      <c r="N256" s="17">
        <f>IF(A256="","",IFERROR(INDEX(Findings!$O$2:$O$301,MATCH(B256,Findings!$A$2:$A$301,0)),""))</f>
        <v/>
      </c>
      <c r="O256" s="17">
        <f>IF(A256="","",IF(OR('Start here'!$B$5="",N256='Start here'!$B$5),1,0))</f>
        <v/>
      </c>
      <c r="P256" s="19">
        <f>IF(A256="","",IFERROR(IF(INDEX(Findings!$C$2:$C$301,MATCH(B256,Findings!$A$2:$A$301,0))="","",INDEX(Findings!$C$2:$C$301,MATCH(B256,Findings!$A$2:$A$301,0))),""))</f>
        <v/>
      </c>
    </row>
    <row r="257">
      <c r="A257" s="14" t="n"/>
      <c r="B257" s="14" t="n"/>
      <c r="C257" s="14" t="n"/>
      <c r="D257" s="14" t="n"/>
      <c r="E257" s="16" t="n"/>
      <c r="F257" s="16" t="n"/>
      <c r="G257" s="14" t="n"/>
      <c r="H257" s="14" t="n"/>
      <c r="I257" s="16" t="n"/>
      <c r="J257" s="17">
        <f>IF(A257="","",IF(AND(P257&lt;&gt;"",P257&gt;'Start here'!$B$4),"Not yet logged",IF(AND(F257&lt;&gt;"",F257&lt;='Start here'!$B$4),IF(AND(H257&lt;&gt;"",I257&lt;&gt;"",I257&lt;='Start here'!$B$4),"Closed and verified","Closed, not verified"),IF(AND(E257&lt;&gt;"",E257&lt;'Start here'!$B$4),"Overdue","Open"))))</f>
        <v/>
      </c>
      <c r="K257" s="18">
        <f>IF(J257="Overdue",'Start here'!$B$4-E257,0)</f>
        <v/>
      </c>
      <c r="L257" s="17">
        <f>IF(A257="","",IF(B257="","Link to a finding",IF(ISNA(MATCH(B257,Findings!$A$2:$A$301,0)),"Finding ID not found",IF(C257="","Describe the corrective action",IF(D257="","Add an owner",IF(E257="","Add a due date",IF(AND(F257&lt;&gt;"",P257&lt;&gt;"",F257&lt;P257),"Completed before the finding was logged",IF(AND(I257&lt;&gt;"",F257&lt;&gt;"",I257&lt;F257),"Verified before completed",IF(AND(H257&lt;&gt;"",H257=D257),"Verifier is the owner",IF(AND(F257&lt;&gt;"",G257=""),"Add completion evidence",IF(AND(F257&lt;&gt;"",H257=""),"Add a verifier",IF(AND(F257&lt;&gt;"",I257=""),"Add a verification date","OK"))))))))))))</f>
        <v/>
      </c>
      <c r="M257" s="17">
        <f>IF(A257="","",IFERROR(INDEX(Findings!$H$2:$H$301,MATCH(B257,Findings!$A$2:$A$301,0)),""))</f>
        <v/>
      </c>
      <c r="N257" s="17">
        <f>IF(A257="","",IFERROR(INDEX(Findings!$O$2:$O$301,MATCH(B257,Findings!$A$2:$A$301,0)),""))</f>
        <v/>
      </c>
      <c r="O257" s="17">
        <f>IF(A257="","",IF(OR('Start here'!$B$5="",N257='Start here'!$B$5),1,0))</f>
        <v/>
      </c>
      <c r="P257" s="19">
        <f>IF(A257="","",IFERROR(IF(INDEX(Findings!$C$2:$C$301,MATCH(B257,Findings!$A$2:$A$301,0))="","",INDEX(Findings!$C$2:$C$301,MATCH(B257,Findings!$A$2:$A$301,0))),""))</f>
        <v/>
      </c>
    </row>
    <row r="258">
      <c r="A258" s="14" t="n"/>
      <c r="B258" s="14" t="n"/>
      <c r="C258" s="14" t="n"/>
      <c r="D258" s="14" t="n"/>
      <c r="E258" s="16" t="n"/>
      <c r="F258" s="16" t="n"/>
      <c r="G258" s="14" t="n"/>
      <c r="H258" s="14" t="n"/>
      <c r="I258" s="16" t="n"/>
      <c r="J258" s="17">
        <f>IF(A258="","",IF(AND(P258&lt;&gt;"",P258&gt;'Start here'!$B$4),"Not yet logged",IF(AND(F258&lt;&gt;"",F258&lt;='Start here'!$B$4),IF(AND(H258&lt;&gt;"",I258&lt;&gt;"",I258&lt;='Start here'!$B$4),"Closed and verified","Closed, not verified"),IF(AND(E258&lt;&gt;"",E258&lt;'Start here'!$B$4),"Overdue","Open"))))</f>
        <v/>
      </c>
      <c r="K258" s="18">
        <f>IF(J258="Overdue",'Start here'!$B$4-E258,0)</f>
        <v/>
      </c>
      <c r="L258" s="17">
        <f>IF(A258="","",IF(B258="","Link to a finding",IF(ISNA(MATCH(B258,Findings!$A$2:$A$301,0)),"Finding ID not found",IF(C258="","Describe the corrective action",IF(D258="","Add an owner",IF(E258="","Add a due date",IF(AND(F258&lt;&gt;"",P258&lt;&gt;"",F258&lt;P258),"Completed before the finding was logged",IF(AND(I258&lt;&gt;"",F258&lt;&gt;"",I258&lt;F258),"Verified before completed",IF(AND(H258&lt;&gt;"",H258=D258),"Verifier is the owner",IF(AND(F258&lt;&gt;"",G258=""),"Add completion evidence",IF(AND(F258&lt;&gt;"",H258=""),"Add a verifier",IF(AND(F258&lt;&gt;"",I258=""),"Add a verification date","OK"))))))))))))</f>
        <v/>
      </c>
      <c r="M258" s="17">
        <f>IF(A258="","",IFERROR(INDEX(Findings!$H$2:$H$301,MATCH(B258,Findings!$A$2:$A$301,0)),""))</f>
        <v/>
      </c>
      <c r="N258" s="17">
        <f>IF(A258="","",IFERROR(INDEX(Findings!$O$2:$O$301,MATCH(B258,Findings!$A$2:$A$301,0)),""))</f>
        <v/>
      </c>
      <c r="O258" s="17">
        <f>IF(A258="","",IF(OR('Start here'!$B$5="",N258='Start here'!$B$5),1,0))</f>
        <v/>
      </c>
      <c r="P258" s="19">
        <f>IF(A258="","",IFERROR(IF(INDEX(Findings!$C$2:$C$301,MATCH(B258,Findings!$A$2:$A$301,0))="","",INDEX(Findings!$C$2:$C$301,MATCH(B258,Findings!$A$2:$A$301,0))),""))</f>
        <v/>
      </c>
    </row>
    <row r="259">
      <c r="A259" s="14" t="n"/>
      <c r="B259" s="14" t="n"/>
      <c r="C259" s="14" t="n"/>
      <c r="D259" s="14" t="n"/>
      <c r="E259" s="16" t="n"/>
      <c r="F259" s="16" t="n"/>
      <c r="G259" s="14" t="n"/>
      <c r="H259" s="14" t="n"/>
      <c r="I259" s="16" t="n"/>
      <c r="J259" s="17">
        <f>IF(A259="","",IF(AND(P259&lt;&gt;"",P259&gt;'Start here'!$B$4),"Not yet logged",IF(AND(F259&lt;&gt;"",F259&lt;='Start here'!$B$4),IF(AND(H259&lt;&gt;"",I259&lt;&gt;"",I259&lt;='Start here'!$B$4),"Closed and verified","Closed, not verified"),IF(AND(E259&lt;&gt;"",E259&lt;'Start here'!$B$4),"Overdue","Open"))))</f>
        <v/>
      </c>
      <c r="K259" s="18">
        <f>IF(J259="Overdue",'Start here'!$B$4-E259,0)</f>
        <v/>
      </c>
      <c r="L259" s="17">
        <f>IF(A259="","",IF(B259="","Link to a finding",IF(ISNA(MATCH(B259,Findings!$A$2:$A$301,0)),"Finding ID not found",IF(C259="","Describe the corrective action",IF(D259="","Add an owner",IF(E259="","Add a due date",IF(AND(F259&lt;&gt;"",P259&lt;&gt;"",F259&lt;P259),"Completed before the finding was logged",IF(AND(I259&lt;&gt;"",F259&lt;&gt;"",I259&lt;F259),"Verified before completed",IF(AND(H259&lt;&gt;"",H259=D259),"Verifier is the owner",IF(AND(F259&lt;&gt;"",G259=""),"Add completion evidence",IF(AND(F259&lt;&gt;"",H259=""),"Add a verifier",IF(AND(F259&lt;&gt;"",I259=""),"Add a verification date","OK"))))))))))))</f>
        <v/>
      </c>
      <c r="M259" s="17">
        <f>IF(A259="","",IFERROR(INDEX(Findings!$H$2:$H$301,MATCH(B259,Findings!$A$2:$A$301,0)),""))</f>
        <v/>
      </c>
      <c r="N259" s="17">
        <f>IF(A259="","",IFERROR(INDEX(Findings!$O$2:$O$301,MATCH(B259,Findings!$A$2:$A$301,0)),""))</f>
        <v/>
      </c>
      <c r="O259" s="17">
        <f>IF(A259="","",IF(OR('Start here'!$B$5="",N259='Start here'!$B$5),1,0))</f>
        <v/>
      </c>
      <c r="P259" s="19">
        <f>IF(A259="","",IFERROR(IF(INDEX(Findings!$C$2:$C$301,MATCH(B259,Findings!$A$2:$A$301,0))="","",INDEX(Findings!$C$2:$C$301,MATCH(B259,Findings!$A$2:$A$301,0))),""))</f>
        <v/>
      </c>
    </row>
    <row r="260">
      <c r="A260" s="14" t="n"/>
      <c r="B260" s="14" t="n"/>
      <c r="C260" s="14" t="n"/>
      <c r="D260" s="14" t="n"/>
      <c r="E260" s="16" t="n"/>
      <c r="F260" s="16" t="n"/>
      <c r="G260" s="14" t="n"/>
      <c r="H260" s="14" t="n"/>
      <c r="I260" s="16" t="n"/>
      <c r="J260" s="17">
        <f>IF(A260="","",IF(AND(P260&lt;&gt;"",P260&gt;'Start here'!$B$4),"Not yet logged",IF(AND(F260&lt;&gt;"",F260&lt;='Start here'!$B$4),IF(AND(H260&lt;&gt;"",I260&lt;&gt;"",I260&lt;='Start here'!$B$4),"Closed and verified","Closed, not verified"),IF(AND(E260&lt;&gt;"",E260&lt;'Start here'!$B$4),"Overdue","Open"))))</f>
        <v/>
      </c>
      <c r="K260" s="18">
        <f>IF(J260="Overdue",'Start here'!$B$4-E260,0)</f>
        <v/>
      </c>
      <c r="L260" s="17">
        <f>IF(A260="","",IF(B260="","Link to a finding",IF(ISNA(MATCH(B260,Findings!$A$2:$A$301,0)),"Finding ID not found",IF(C260="","Describe the corrective action",IF(D260="","Add an owner",IF(E260="","Add a due date",IF(AND(F260&lt;&gt;"",P260&lt;&gt;"",F260&lt;P260),"Completed before the finding was logged",IF(AND(I260&lt;&gt;"",F260&lt;&gt;"",I260&lt;F260),"Verified before completed",IF(AND(H260&lt;&gt;"",H260=D260),"Verifier is the owner",IF(AND(F260&lt;&gt;"",G260=""),"Add completion evidence",IF(AND(F260&lt;&gt;"",H260=""),"Add a verifier",IF(AND(F260&lt;&gt;"",I260=""),"Add a verification date","OK"))))))))))))</f>
        <v/>
      </c>
      <c r="M260" s="17">
        <f>IF(A260="","",IFERROR(INDEX(Findings!$H$2:$H$301,MATCH(B260,Findings!$A$2:$A$301,0)),""))</f>
        <v/>
      </c>
      <c r="N260" s="17">
        <f>IF(A260="","",IFERROR(INDEX(Findings!$O$2:$O$301,MATCH(B260,Findings!$A$2:$A$301,0)),""))</f>
        <v/>
      </c>
      <c r="O260" s="17">
        <f>IF(A260="","",IF(OR('Start here'!$B$5="",N260='Start here'!$B$5),1,0))</f>
        <v/>
      </c>
      <c r="P260" s="19">
        <f>IF(A260="","",IFERROR(IF(INDEX(Findings!$C$2:$C$301,MATCH(B260,Findings!$A$2:$A$301,0))="","",INDEX(Findings!$C$2:$C$301,MATCH(B260,Findings!$A$2:$A$301,0))),""))</f>
        <v/>
      </c>
    </row>
    <row r="261">
      <c r="A261" s="14" t="n"/>
      <c r="B261" s="14" t="n"/>
      <c r="C261" s="14" t="n"/>
      <c r="D261" s="14" t="n"/>
      <c r="E261" s="16" t="n"/>
      <c r="F261" s="16" t="n"/>
      <c r="G261" s="14" t="n"/>
      <c r="H261" s="14" t="n"/>
      <c r="I261" s="16" t="n"/>
      <c r="J261" s="17">
        <f>IF(A261="","",IF(AND(P261&lt;&gt;"",P261&gt;'Start here'!$B$4),"Not yet logged",IF(AND(F261&lt;&gt;"",F261&lt;='Start here'!$B$4),IF(AND(H261&lt;&gt;"",I261&lt;&gt;"",I261&lt;='Start here'!$B$4),"Closed and verified","Closed, not verified"),IF(AND(E261&lt;&gt;"",E261&lt;'Start here'!$B$4),"Overdue","Open"))))</f>
        <v/>
      </c>
      <c r="K261" s="18">
        <f>IF(J261="Overdue",'Start here'!$B$4-E261,0)</f>
        <v/>
      </c>
      <c r="L261" s="17">
        <f>IF(A261="","",IF(B261="","Link to a finding",IF(ISNA(MATCH(B261,Findings!$A$2:$A$301,0)),"Finding ID not found",IF(C261="","Describe the corrective action",IF(D261="","Add an owner",IF(E261="","Add a due date",IF(AND(F261&lt;&gt;"",P261&lt;&gt;"",F261&lt;P261),"Completed before the finding was logged",IF(AND(I261&lt;&gt;"",F261&lt;&gt;"",I261&lt;F261),"Verified before completed",IF(AND(H261&lt;&gt;"",H261=D261),"Verifier is the owner",IF(AND(F261&lt;&gt;"",G261=""),"Add completion evidence",IF(AND(F261&lt;&gt;"",H261=""),"Add a verifier",IF(AND(F261&lt;&gt;"",I261=""),"Add a verification date","OK"))))))))))))</f>
        <v/>
      </c>
      <c r="M261" s="17">
        <f>IF(A261="","",IFERROR(INDEX(Findings!$H$2:$H$301,MATCH(B261,Findings!$A$2:$A$301,0)),""))</f>
        <v/>
      </c>
      <c r="N261" s="17">
        <f>IF(A261="","",IFERROR(INDEX(Findings!$O$2:$O$301,MATCH(B261,Findings!$A$2:$A$301,0)),""))</f>
        <v/>
      </c>
      <c r="O261" s="17">
        <f>IF(A261="","",IF(OR('Start here'!$B$5="",N261='Start here'!$B$5),1,0))</f>
        <v/>
      </c>
      <c r="P261" s="19">
        <f>IF(A261="","",IFERROR(IF(INDEX(Findings!$C$2:$C$301,MATCH(B261,Findings!$A$2:$A$301,0))="","",INDEX(Findings!$C$2:$C$301,MATCH(B261,Findings!$A$2:$A$301,0))),""))</f>
        <v/>
      </c>
    </row>
    <row r="262">
      <c r="A262" s="14" t="n"/>
      <c r="B262" s="14" t="n"/>
      <c r="C262" s="14" t="n"/>
      <c r="D262" s="14" t="n"/>
      <c r="E262" s="16" t="n"/>
      <c r="F262" s="16" t="n"/>
      <c r="G262" s="14" t="n"/>
      <c r="H262" s="14" t="n"/>
      <c r="I262" s="16" t="n"/>
      <c r="J262" s="17">
        <f>IF(A262="","",IF(AND(P262&lt;&gt;"",P262&gt;'Start here'!$B$4),"Not yet logged",IF(AND(F262&lt;&gt;"",F262&lt;='Start here'!$B$4),IF(AND(H262&lt;&gt;"",I262&lt;&gt;"",I262&lt;='Start here'!$B$4),"Closed and verified","Closed, not verified"),IF(AND(E262&lt;&gt;"",E262&lt;'Start here'!$B$4),"Overdue","Open"))))</f>
        <v/>
      </c>
      <c r="K262" s="18">
        <f>IF(J262="Overdue",'Start here'!$B$4-E262,0)</f>
        <v/>
      </c>
      <c r="L262" s="17">
        <f>IF(A262="","",IF(B262="","Link to a finding",IF(ISNA(MATCH(B262,Findings!$A$2:$A$301,0)),"Finding ID not found",IF(C262="","Describe the corrective action",IF(D262="","Add an owner",IF(E262="","Add a due date",IF(AND(F262&lt;&gt;"",P262&lt;&gt;"",F262&lt;P262),"Completed before the finding was logged",IF(AND(I262&lt;&gt;"",F262&lt;&gt;"",I262&lt;F262),"Verified before completed",IF(AND(H262&lt;&gt;"",H262=D262),"Verifier is the owner",IF(AND(F262&lt;&gt;"",G262=""),"Add completion evidence",IF(AND(F262&lt;&gt;"",H262=""),"Add a verifier",IF(AND(F262&lt;&gt;"",I262=""),"Add a verification date","OK"))))))))))))</f>
        <v/>
      </c>
      <c r="M262" s="17">
        <f>IF(A262="","",IFERROR(INDEX(Findings!$H$2:$H$301,MATCH(B262,Findings!$A$2:$A$301,0)),""))</f>
        <v/>
      </c>
      <c r="N262" s="17">
        <f>IF(A262="","",IFERROR(INDEX(Findings!$O$2:$O$301,MATCH(B262,Findings!$A$2:$A$301,0)),""))</f>
        <v/>
      </c>
      <c r="O262" s="17">
        <f>IF(A262="","",IF(OR('Start here'!$B$5="",N262='Start here'!$B$5),1,0))</f>
        <v/>
      </c>
      <c r="P262" s="19">
        <f>IF(A262="","",IFERROR(IF(INDEX(Findings!$C$2:$C$301,MATCH(B262,Findings!$A$2:$A$301,0))="","",INDEX(Findings!$C$2:$C$301,MATCH(B262,Findings!$A$2:$A$301,0))),""))</f>
        <v/>
      </c>
    </row>
    <row r="263">
      <c r="A263" s="14" t="n"/>
      <c r="B263" s="14" t="n"/>
      <c r="C263" s="14" t="n"/>
      <c r="D263" s="14" t="n"/>
      <c r="E263" s="16" t="n"/>
      <c r="F263" s="16" t="n"/>
      <c r="G263" s="14" t="n"/>
      <c r="H263" s="14" t="n"/>
      <c r="I263" s="16" t="n"/>
      <c r="J263" s="17">
        <f>IF(A263="","",IF(AND(P263&lt;&gt;"",P263&gt;'Start here'!$B$4),"Not yet logged",IF(AND(F263&lt;&gt;"",F263&lt;='Start here'!$B$4),IF(AND(H263&lt;&gt;"",I263&lt;&gt;"",I263&lt;='Start here'!$B$4),"Closed and verified","Closed, not verified"),IF(AND(E263&lt;&gt;"",E263&lt;'Start here'!$B$4),"Overdue","Open"))))</f>
        <v/>
      </c>
      <c r="K263" s="18">
        <f>IF(J263="Overdue",'Start here'!$B$4-E263,0)</f>
        <v/>
      </c>
      <c r="L263" s="17">
        <f>IF(A263="","",IF(B263="","Link to a finding",IF(ISNA(MATCH(B263,Findings!$A$2:$A$301,0)),"Finding ID not found",IF(C263="","Describe the corrective action",IF(D263="","Add an owner",IF(E263="","Add a due date",IF(AND(F263&lt;&gt;"",P263&lt;&gt;"",F263&lt;P263),"Completed before the finding was logged",IF(AND(I263&lt;&gt;"",F263&lt;&gt;"",I263&lt;F263),"Verified before completed",IF(AND(H263&lt;&gt;"",H263=D263),"Verifier is the owner",IF(AND(F263&lt;&gt;"",G263=""),"Add completion evidence",IF(AND(F263&lt;&gt;"",H263=""),"Add a verifier",IF(AND(F263&lt;&gt;"",I263=""),"Add a verification date","OK"))))))))))))</f>
        <v/>
      </c>
      <c r="M263" s="17">
        <f>IF(A263="","",IFERROR(INDEX(Findings!$H$2:$H$301,MATCH(B263,Findings!$A$2:$A$301,0)),""))</f>
        <v/>
      </c>
      <c r="N263" s="17">
        <f>IF(A263="","",IFERROR(INDEX(Findings!$O$2:$O$301,MATCH(B263,Findings!$A$2:$A$301,0)),""))</f>
        <v/>
      </c>
      <c r="O263" s="17">
        <f>IF(A263="","",IF(OR('Start here'!$B$5="",N263='Start here'!$B$5),1,0))</f>
        <v/>
      </c>
      <c r="P263" s="19">
        <f>IF(A263="","",IFERROR(IF(INDEX(Findings!$C$2:$C$301,MATCH(B263,Findings!$A$2:$A$301,0))="","",INDEX(Findings!$C$2:$C$301,MATCH(B263,Findings!$A$2:$A$301,0))),""))</f>
        <v/>
      </c>
    </row>
    <row r="264">
      <c r="A264" s="14" t="n"/>
      <c r="B264" s="14" t="n"/>
      <c r="C264" s="14" t="n"/>
      <c r="D264" s="14" t="n"/>
      <c r="E264" s="16" t="n"/>
      <c r="F264" s="16" t="n"/>
      <c r="G264" s="14" t="n"/>
      <c r="H264" s="14" t="n"/>
      <c r="I264" s="16" t="n"/>
      <c r="J264" s="17">
        <f>IF(A264="","",IF(AND(P264&lt;&gt;"",P264&gt;'Start here'!$B$4),"Not yet logged",IF(AND(F264&lt;&gt;"",F264&lt;='Start here'!$B$4),IF(AND(H264&lt;&gt;"",I264&lt;&gt;"",I264&lt;='Start here'!$B$4),"Closed and verified","Closed, not verified"),IF(AND(E264&lt;&gt;"",E264&lt;'Start here'!$B$4),"Overdue","Open"))))</f>
        <v/>
      </c>
      <c r="K264" s="18">
        <f>IF(J264="Overdue",'Start here'!$B$4-E264,0)</f>
        <v/>
      </c>
      <c r="L264" s="17">
        <f>IF(A264="","",IF(B264="","Link to a finding",IF(ISNA(MATCH(B264,Findings!$A$2:$A$301,0)),"Finding ID not found",IF(C264="","Describe the corrective action",IF(D264="","Add an owner",IF(E264="","Add a due date",IF(AND(F264&lt;&gt;"",P264&lt;&gt;"",F264&lt;P264),"Completed before the finding was logged",IF(AND(I264&lt;&gt;"",F264&lt;&gt;"",I264&lt;F264),"Verified before completed",IF(AND(H264&lt;&gt;"",H264=D264),"Verifier is the owner",IF(AND(F264&lt;&gt;"",G264=""),"Add completion evidence",IF(AND(F264&lt;&gt;"",H264=""),"Add a verifier",IF(AND(F264&lt;&gt;"",I264=""),"Add a verification date","OK"))))))))))))</f>
        <v/>
      </c>
      <c r="M264" s="17">
        <f>IF(A264="","",IFERROR(INDEX(Findings!$H$2:$H$301,MATCH(B264,Findings!$A$2:$A$301,0)),""))</f>
        <v/>
      </c>
      <c r="N264" s="17">
        <f>IF(A264="","",IFERROR(INDEX(Findings!$O$2:$O$301,MATCH(B264,Findings!$A$2:$A$301,0)),""))</f>
        <v/>
      </c>
      <c r="O264" s="17">
        <f>IF(A264="","",IF(OR('Start here'!$B$5="",N264='Start here'!$B$5),1,0))</f>
        <v/>
      </c>
      <c r="P264" s="19">
        <f>IF(A264="","",IFERROR(IF(INDEX(Findings!$C$2:$C$301,MATCH(B264,Findings!$A$2:$A$301,0))="","",INDEX(Findings!$C$2:$C$301,MATCH(B264,Findings!$A$2:$A$301,0))),""))</f>
        <v/>
      </c>
    </row>
    <row r="265">
      <c r="A265" s="14" t="n"/>
      <c r="B265" s="14" t="n"/>
      <c r="C265" s="14" t="n"/>
      <c r="D265" s="14" t="n"/>
      <c r="E265" s="16" t="n"/>
      <c r="F265" s="16" t="n"/>
      <c r="G265" s="14" t="n"/>
      <c r="H265" s="14" t="n"/>
      <c r="I265" s="16" t="n"/>
      <c r="J265" s="17">
        <f>IF(A265="","",IF(AND(P265&lt;&gt;"",P265&gt;'Start here'!$B$4),"Not yet logged",IF(AND(F265&lt;&gt;"",F265&lt;='Start here'!$B$4),IF(AND(H265&lt;&gt;"",I265&lt;&gt;"",I265&lt;='Start here'!$B$4),"Closed and verified","Closed, not verified"),IF(AND(E265&lt;&gt;"",E265&lt;'Start here'!$B$4),"Overdue","Open"))))</f>
        <v/>
      </c>
      <c r="K265" s="18">
        <f>IF(J265="Overdue",'Start here'!$B$4-E265,0)</f>
        <v/>
      </c>
      <c r="L265" s="17">
        <f>IF(A265="","",IF(B265="","Link to a finding",IF(ISNA(MATCH(B265,Findings!$A$2:$A$301,0)),"Finding ID not found",IF(C265="","Describe the corrective action",IF(D265="","Add an owner",IF(E265="","Add a due date",IF(AND(F265&lt;&gt;"",P265&lt;&gt;"",F265&lt;P265),"Completed before the finding was logged",IF(AND(I265&lt;&gt;"",F265&lt;&gt;"",I265&lt;F265),"Verified before completed",IF(AND(H265&lt;&gt;"",H265=D265),"Verifier is the owner",IF(AND(F265&lt;&gt;"",G265=""),"Add completion evidence",IF(AND(F265&lt;&gt;"",H265=""),"Add a verifier",IF(AND(F265&lt;&gt;"",I265=""),"Add a verification date","OK"))))))))))))</f>
        <v/>
      </c>
      <c r="M265" s="17">
        <f>IF(A265="","",IFERROR(INDEX(Findings!$H$2:$H$301,MATCH(B265,Findings!$A$2:$A$301,0)),""))</f>
        <v/>
      </c>
      <c r="N265" s="17">
        <f>IF(A265="","",IFERROR(INDEX(Findings!$O$2:$O$301,MATCH(B265,Findings!$A$2:$A$301,0)),""))</f>
        <v/>
      </c>
      <c r="O265" s="17">
        <f>IF(A265="","",IF(OR('Start here'!$B$5="",N265='Start here'!$B$5),1,0))</f>
        <v/>
      </c>
      <c r="P265" s="19">
        <f>IF(A265="","",IFERROR(IF(INDEX(Findings!$C$2:$C$301,MATCH(B265,Findings!$A$2:$A$301,0))="","",INDEX(Findings!$C$2:$C$301,MATCH(B265,Findings!$A$2:$A$301,0))),""))</f>
        <v/>
      </c>
    </row>
    <row r="266">
      <c r="A266" s="14" t="n"/>
      <c r="B266" s="14" t="n"/>
      <c r="C266" s="14" t="n"/>
      <c r="D266" s="14" t="n"/>
      <c r="E266" s="16" t="n"/>
      <c r="F266" s="16" t="n"/>
      <c r="G266" s="14" t="n"/>
      <c r="H266" s="14" t="n"/>
      <c r="I266" s="16" t="n"/>
      <c r="J266" s="17">
        <f>IF(A266="","",IF(AND(P266&lt;&gt;"",P266&gt;'Start here'!$B$4),"Not yet logged",IF(AND(F266&lt;&gt;"",F266&lt;='Start here'!$B$4),IF(AND(H266&lt;&gt;"",I266&lt;&gt;"",I266&lt;='Start here'!$B$4),"Closed and verified","Closed, not verified"),IF(AND(E266&lt;&gt;"",E266&lt;'Start here'!$B$4),"Overdue","Open"))))</f>
        <v/>
      </c>
      <c r="K266" s="18">
        <f>IF(J266="Overdue",'Start here'!$B$4-E266,0)</f>
        <v/>
      </c>
      <c r="L266" s="17">
        <f>IF(A266="","",IF(B266="","Link to a finding",IF(ISNA(MATCH(B266,Findings!$A$2:$A$301,0)),"Finding ID not found",IF(C266="","Describe the corrective action",IF(D266="","Add an owner",IF(E266="","Add a due date",IF(AND(F266&lt;&gt;"",P266&lt;&gt;"",F266&lt;P266),"Completed before the finding was logged",IF(AND(I266&lt;&gt;"",F266&lt;&gt;"",I266&lt;F266),"Verified before completed",IF(AND(H266&lt;&gt;"",H266=D266),"Verifier is the owner",IF(AND(F266&lt;&gt;"",G266=""),"Add completion evidence",IF(AND(F266&lt;&gt;"",H266=""),"Add a verifier",IF(AND(F266&lt;&gt;"",I266=""),"Add a verification date","OK"))))))))))))</f>
        <v/>
      </c>
      <c r="M266" s="17">
        <f>IF(A266="","",IFERROR(INDEX(Findings!$H$2:$H$301,MATCH(B266,Findings!$A$2:$A$301,0)),""))</f>
        <v/>
      </c>
      <c r="N266" s="17">
        <f>IF(A266="","",IFERROR(INDEX(Findings!$O$2:$O$301,MATCH(B266,Findings!$A$2:$A$301,0)),""))</f>
        <v/>
      </c>
      <c r="O266" s="17">
        <f>IF(A266="","",IF(OR('Start here'!$B$5="",N266='Start here'!$B$5),1,0))</f>
        <v/>
      </c>
      <c r="P266" s="19">
        <f>IF(A266="","",IFERROR(IF(INDEX(Findings!$C$2:$C$301,MATCH(B266,Findings!$A$2:$A$301,0))="","",INDEX(Findings!$C$2:$C$301,MATCH(B266,Findings!$A$2:$A$301,0))),""))</f>
        <v/>
      </c>
    </row>
    <row r="267">
      <c r="A267" s="14" t="n"/>
      <c r="B267" s="14" t="n"/>
      <c r="C267" s="14" t="n"/>
      <c r="D267" s="14" t="n"/>
      <c r="E267" s="16" t="n"/>
      <c r="F267" s="16" t="n"/>
      <c r="G267" s="14" t="n"/>
      <c r="H267" s="14" t="n"/>
      <c r="I267" s="16" t="n"/>
      <c r="J267" s="17">
        <f>IF(A267="","",IF(AND(P267&lt;&gt;"",P267&gt;'Start here'!$B$4),"Not yet logged",IF(AND(F267&lt;&gt;"",F267&lt;='Start here'!$B$4),IF(AND(H267&lt;&gt;"",I267&lt;&gt;"",I267&lt;='Start here'!$B$4),"Closed and verified","Closed, not verified"),IF(AND(E267&lt;&gt;"",E267&lt;'Start here'!$B$4),"Overdue","Open"))))</f>
        <v/>
      </c>
      <c r="K267" s="18">
        <f>IF(J267="Overdue",'Start here'!$B$4-E267,0)</f>
        <v/>
      </c>
      <c r="L267" s="17">
        <f>IF(A267="","",IF(B267="","Link to a finding",IF(ISNA(MATCH(B267,Findings!$A$2:$A$301,0)),"Finding ID not found",IF(C267="","Describe the corrective action",IF(D267="","Add an owner",IF(E267="","Add a due date",IF(AND(F267&lt;&gt;"",P267&lt;&gt;"",F267&lt;P267),"Completed before the finding was logged",IF(AND(I267&lt;&gt;"",F267&lt;&gt;"",I267&lt;F267),"Verified before completed",IF(AND(H267&lt;&gt;"",H267=D267),"Verifier is the owner",IF(AND(F267&lt;&gt;"",G267=""),"Add completion evidence",IF(AND(F267&lt;&gt;"",H267=""),"Add a verifier",IF(AND(F267&lt;&gt;"",I267=""),"Add a verification date","OK"))))))))))))</f>
        <v/>
      </c>
      <c r="M267" s="17">
        <f>IF(A267="","",IFERROR(INDEX(Findings!$H$2:$H$301,MATCH(B267,Findings!$A$2:$A$301,0)),""))</f>
        <v/>
      </c>
      <c r="N267" s="17">
        <f>IF(A267="","",IFERROR(INDEX(Findings!$O$2:$O$301,MATCH(B267,Findings!$A$2:$A$301,0)),""))</f>
        <v/>
      </c>
      <c r="O267" s="17">
        <f>IF(A267="","",IF(OR('Start here'!$B$5="",N267='Start here'!$B$5),1,0))</f>
        <v/>
      </c>
      <c r="P267" s="19">
        <f>IF(A267="","",IFERROR(IF(INDEX(Findings!$C$2:$C$301,MATCH(B267,Findings!$A$2:$A$301,0))="","",INDEX(Findings!$C$2:$C$301,MATCH(B267,Findings!$A$2:$A$301,0))),""))</f>
        <v/>
      </c>
    </row>
    <row r="268">
      <c r="A268" s="14" t="n"/>
      <c r="B268" s="14" t="n"/>
      <c r="C268" s="14" t="n"/>
      <c r="D268" s="14" t="n"/>
      <c r="E268" s="16" t="n"/>
      <c r="F268" s="16" t="n"/>
      <c r="G268" s="14" t="n"/>
      <c r="H268" s="14" t="n"/>
      <c r="I268" s="16" t="n"/>
      <c r="J268" s="17">
        <f>IF(A268="","",IF(AND(P268&lt;&gt;"",P268&gt;'Start here'!$B$4),"Not yet logged",IF(AND(F268&lt;&gt;"",F268&lt;='Start here'!$B$4),IF(AND(H268&lt;&gt;"",I268&lt;&gt;"",I268&lt;='Start here'!$B$4),"Closed and verified","Closed, not verified"),IF(AND(E268&lt;&gt;"",E268&lt;'Start here'!$B$4),"Overdue","Open"))))</f>
        <v/>
      </c>
      <c r="K268" s="18">
        <f>IF(J268="Overdue",'Start here'!$B$4-E268,0)</f>
        <v/>
      </c>
      <c r="L268" s="17">
        <f>IF(A268="","",IF(B268="","Link to a finding",IF(ISNA(MATCH(B268,Findings!$A$2:$A$301,0)),"Finding ID not found",IF(C268="","Describe the corrective action",IF(D268="","Add an owner",IF(E268="","Add a due date",IF(AND(F268&lt;&gt;"",P268&lt;&gt;"",F268&lt;P268),"Completed before the finding was logged",IF(AND(I268&lt;&gt;"",F268&lt;&gt;"",I268&lt;F268),"Verified before completed",IF(AND(H268&lt;&gt;"",H268=D268),"Verifier is the owner",IF(AND(F268&lt;&gt;"",G268=""),"Add completion evidence",IF(AND(F268&lt;&gt;"",H268=""),"Add a verifier",IF(AND(F268&lt;&gt;"",I268=""),"Add a verification date","OK"))))))))))))</f>
        <v/>
      </c>
      <c r="M268" s="17">
        <f>IF(A268="","",IFERROR(INDEX(Findings!$H$2:$H$301,MATCH(B268,Findings!$A$2:$A$301,0)),""))</f>
        <v/>
      </c>
      <c r="N268" s="17">
        <f>IF(A268="","",IFERROR(INDEX(Findings!$O$2:$O$301,MATCH(B268,Findings!$A$2:$A$301,0)),""))</f>
        <v/>
      </c>
      <c r="O268" s="17">
        <f>IF(A268="","",IF(OR('Start here'!$B$5="",N268='Start here'!$B$5),1,0))</f>
        <v/>
      </c>
      <c r="P268" s="19">
        <f>IF(A268="","",IFERROR(IF(INDEX(Findings!$C$2:$C$301,MATCH(B268,Findings!$A$2:$A$301,0))="","",INDEX(Findings!$C$2:$C$301,MATCH(B268,Findings!$A$2:$A$301,0))),""))</f>
        <v/>
      </c>
    </row>
    <row r="269">
      <c r="A269" s="14" t="n"/>
      <c r="B269" s="14" t="n"/>
      <c r="C269" s="14" t="n"/>
      <c r="D269" s="14" t="n"/>
      <c r="E269" s="16" t="n"/>
      <c r="F269" s="16" t="n"/>
      <c r="G269" s="14" t="n"/>
      <c r="H269" s="14" t="n"/>
      <c r="I269" s="16" t="n"/>
      <c r="J269" s="17">
        <f>IF(A269="","",IF(AND(P269&lt;&gt;"",P269&gt;'Start here'!$B$4),"Not yet logged",IF(AND(F269&lt;&gt;"",F269&lt;='Start here'!$B$4),IF(AND(H269&lt;&gt;"",I269&lt;&gt;"",I269&lt;='Start here'!$B$4),"Closed and verified","Closed, not verified"),IF(AND(E269&lt;&gt;"",E269&lt;'Start here'!$B$4),"Overdue","Open"))))</f>
        <v/>
      </c>
      <c r="K269" s="18">
        <f>IF(J269="Overdue",'Start here'!$B$4-E269,0)</f>
        <v/>
      </c>
      <c r="L269" s="17">
        <f>IF(A269="","",IF(B269="","Link to a finding",IF(ISNA(MATCH(B269,Findings!$A$2:$A$301,0)),"Finding ID not found",IF(C269="","Describe the corrective action",IF(D269="","Add an owner",IF(E269="","Add a due date",IF(AND(F269&lt;&gt;"",P269&lt;&gt;"",F269&lt;P269),"Completed before the finding was logged",IF(AND(I269&lt;&gt;"",F269&lt;&gt;"",I269&lt;F269),"Verified before completed",IF(AND(H269&lt;&gt;"",H269=D269),"Verifier is the owner",IF(AND(F269&lt;&gt;"",G269=""),"Add completion evidence",IF(AND(F269&lt;&gt;"",H269=""),"Add a verifier",IF(AND(F269&lt;&gt;"",I269=""),"Add a verification date","OK"))))))))))))</f>
        <v/>
      </c>
      <c r="M269" s="17">
        <f>IF(A269="","",IFERROR(INDEX(Findings!$H$2:$H$301,MATCH(B269,Findings!$A$2:$A$301,0)),""))</f>
        <v/>
      </c>
      <c r="N269" s="17">
        <f>IF(A269="","",IFERROR(INDEX(Findings!$O$2:$O$301,MATCH(B269,Findings!$A$2:$A$301,0)),""))</f>
        <v/>
      </c>
      <c r="O269" s="17">
        <f>IF(A269="","",IF(OR('Start here'!$B$5="",N269='Start here'!$B$5),1,0))</f>
        <v/>
      </c>
      <c r="P269" s="19">
        <f>IF(A269="","",IFERROR(IF(INDEX(Findings!$C$2:$C$301,MATCH(B269,Findings!$A$2:$A$301,0))="","",INDEX(Findings!$C$2:$C$301,MATCH(B269,Findings!$A$2:$A$301,0))),""))</f>
        <v/>
      </c>
    </row>
    <row r="270">
      <c r="A270" s="14" t="n"/>
      <c r="B270" s="14" t="n"/>
      <c r="C270" s="14" t="n"/>
      <c r="D270" s="14" t="n"/>
      <c r="E270" s="16" t="n"/>
      <c r="F270" s="16" t="n"/>
      <c r="G270" s="14" t="n"/>
      <c r="H270" s="14" t="n"/>
      <c r="I270" s="16" t="n"/>
      <c r="J270" s="17">
        <f>IF(A270="","",IF(AND(P270&lt;&gt;"",P270&gt;'Start here'!$B$4),"Not yet logged",IF(AND(F270&lt;&gt;"",F270&lt;='Start here'!$B$4),IF(AND(H270&lt;&gt;"",I270&lt;&gt;"",I270&lt;='Start here'!$B$4),"Closed and verified","Closed, not verified"),IF(AND(E270&lt;&gt;"",E270&lt;'Start here'!$B$4),"Overdue","Open"))))</f>
        <v/>
      </c>
      <c r="K270" s="18">
        <f>IF(J270="Overdue",'Start here'!$B$4-E270,0)</f>
        <v/>
      </c>
      <c r="L270" s="17">
        <f>IF(A270="","",IF(B270="","Link to a finding",IF(ISNA(MATCH(B270,Findings!$A$2:$A$301,0)),"Finding ID not found",IF(C270="","Describe the corrective action",IF(D270="","Add an owner",IF(E270="","Add a due date",IF(AND(F270&lt;&gt;"",P270&lt;&gt;"",F270&lt;P270),"Completed before the finding was logged",IF(AND(I270&lt;&gt;"",F270&lt;&gt;"",I270&lt;F270),"Verified before completed",IF(AND(H270&lt;&gt;"",H270=D270),"Verifier is the owner",IF(AND(F270&lt;&gt;"",G270=""),"Add completion evidence",IF(AND(F270&lt;&gt;"",H270=""),"Add a verifier",IF(AND(F270&lt;&gt;"",I270=""),"Add a verification date","OK"))))))))))))</f>
        <v/>
      </c>
      <c r="M270" s="17">
        <f>IF(A270="","",IFERROR(INDEX(Findings!$H$2:$H$301,MATCH(B270,Findings!$A$2:$A$301,0)),""))</f>
        <v/>
      </c>
      <c r="N270" s="17">
        <f>IF(A270="","",IFERROR(INDEX(Findings!$O$2:$O$301,MATCH(B270,Findings!$A$2:$A$301,0)),""))</f>
        <v/>
      </c>
      <c r="O270" s="17">
        <f>IF(A270="","",IF(OR('Start here'!$B$5="",N270='Start here'!$B$5),1,0))</f>
        <v/>
      </c>
      <c r="P270" s="19">
        <f>IF(A270="","",IFERROR(IF(INDEX(Findings!$C$2:$C$301,MATCH(B270,Findings!$A$2:$A$301,0))="","",INDEX(Findings!$C$2:$C$301,MATCH(B270,Findings!$A$2:$A$301,0))),""))</f>
        <v/>
      </c>
    </row>
    <row r="271">
      <c r="A271" s="14" t="n"/>
      <c r="B271" s="14" t="n"/>
      <c r="C271" s="14" t="n"/>
      <c r="D271" s="14" t="n"/>
      <c r="E271" s="16" t="n"/>
      <c r="F271" s="16" t="n"/>
      <c r="G271" s="14" t="n"/>
      <c r="H271" s="14" t="n"/>
      <c r="I271" s="16" t="n"/>
      <c r="J271" s="17">
        <f>IF(A271="","",IF(AND(P271&lt;&gt;"",P271&gt;'Start here'!$B$4),"Not yet logged",IF(AND(F271&lt;&gt;"",F271&lt;='Start here'!$B$4),IF(AND(H271&lt;&gt;"",I271&lt;&gt;"",I271&lt;='Start here'!$B$4),"Closed and verified","Closed, not verified"),IF(AND(E271&lt;&gt;"",E271&lt;'Start here'!$B$4),"Overdue","Open"))))</f>
        <v/>
      </c>
      <c r="K271" s="18">
        <f>IF(J271="Overdue",'Start here'!$B$4-E271,0)</f>
        <v/>
      </c>
      <c r="L271" s="17">
        <f>IF(A271="","",IF(B271="","Link to a finding",IF(ISNA(MATCH(B271,Findings!$A$2:$A$301,0)),"Finding ID not found",IF(C271="","Describe the corrective action",IF(D271="","Add an owner",IF(E271="","Add a due date",IF(AND(F271&lt;&gt;"",P271&lt;&gt;"",F271&lt;P271),"Completed before the finding was logged",IF(AND(I271&lt;&gt;"",F271&lt;&gt;"",I271&lt;F271),"Verified before completed",IF(AND(H271&lt;&gt;"",H271=D271),"Verifier is the owner",IF(AND(F271&lt;&gt;"",G271=""),"Add completion evidence",IF(AND(F271&lt;&gt;"",H271=""),"Add a verifier",IF(AND(F271&lt;&gt;"",I271=""),"Add a verification date","OK"))))))))))))</f>
        <v/>
      </c>
      <c r="M271" s="17">
        <f>IF(A271="","",IFERROR(INDEX(Findings!$H$2:$H$301,MATCH(B271,Findings!$A$2:$A$301,0)),""))</f>
        <v/>
      </c>
      <c r="N271" s="17">
        <f>IF(A271="","",IFERROR(INDEX(Findings!$O$2:$O$301,MATCH(B271,Findings!$A$2:$A$301,0)),""))</f>
        <v/>
      </c>
      <c r="O271" s="17">
        <f>IF(A271="","",IF(OR('Start here'!$B$5="",N271='Start here'!$B$5),1,0))</f>
        <v/>
      </c>
      <c r="P271" s="19">
        <f>IF(A271="","",IFERROR(IF(INDEX(Findings!$C$2:$C$301,MATCH(B271,Findings!$A$2:$A$301,0))="","",INDEX(Findings!$C$2:$C$301,MATCH(B271,Findings!$A$2:$A$301,0))),""))</f>
        <v/>
      </c>
    </row>
    <row r="272">
      <c r="A272" s="14" t="n"/>
      <c r="B272" s="14" t="n"/>
      <c r="C272" s="14" t="n"/>
      <c r="D272" s="14" t="n"/>
      <c r="E272" s="16" t="n"/>
      <c r="F272" s="16" t="n"/>
      <c r="G272" s="14" t="n"/>
      <c r="H272" s="14" t="n"/>
      <c r="I272" s="16" t="n"/>
      <c r="J272" s="17">
        <f>IF(A272="","",IF(AND(P272&lt;&gt;"",P272&gt;'Start here'!$B$4),"Not yet logged",IF(AND(F272&lt;&gt;"",F272&lt;='Start here'!$B$4),IF(AND(H272&lt;&gt;"",I272&lt;&gt;"",I272&lt;='Start here'!$B$4),"Closed and verified","Closed, not verified"),IF(AND(E272&lt;&gt;"",E272&lt;'Start here'!$B$4),"Overdue","Open"))))</f>
        <v/>
      </c>
      <c r="K272" s="18">
        <f>IF(J272="Overdue",'Start here'!$B$4-E272,0)</f>
        <v/>
      </c>
      <c r="L272" s="17">
        <f>IF(A272="","",IF(B272="","Link to a finding",IF(ISNA(MATCH(B272,Findings!$A$2:$A$301,0)),"Finding ID not found",IF(C272="","Describe the corrective action",IF(D272="","Add an owner",IF(E272="","Add a due date",IF(AND(F272&lt;&gt;"",P272&lt;&gt;"",F272&lt;P272),"Completed before the finding was logged",IF(AND(I272&lt;&gt;"",F272&lt;&gt;"",I272&lt;F272),"Verified before completed",IF(AND(H272&lt;&gt;"",H272=D272),"Verifier is the owner",IF(AND(F272&lt;&gt;"",G272=""),"Add completion evidence",IF(AND(F272&lt;&gt;"",H272=""),"Add a verifier",IF(AND(F272&lt;&gt;"",I272=""),"Add a verification date","OK"))))))))))))</f>
        <v/>
      </c>
      <c r="M272" s="17">
        <f>IF(A272="","",IFERROR(INDEX(Findings!$H$2:$H$301,MATCH(B272,Findings!$A$2:$A$301,0)),""))</f>
        <v/>
      </c>
      <c r="N272" s="17">
        <f>IF(A272="","",IFERROR(INDEX(Findings!$O$2:$O$301,MATCH(B272,Findings!$A$2:$A$301,0)),""))</f>
        <v/>
      </c>
      <c r="O272" s="17">
        <f>IF(A272="","",IF(OR('Start here'!$B$5="",N272='Start here'!$B$5),1,0))</f>
        <v/>
      </c>
      <c r="P272" s="19">
        <f>IF(A272="","",IFERROR(IF(INDEX(Findings!$C$2:$C$301,MATCH(B272,Findings!$A$2:$A$301,0))="","",INDEX(Findings!$C$2:$C$301,MATCH(B272,Findings!$A$2:$A$301,0))),""))</f>
        <v/>
      </c>
    </row>
    <row r="273">
      <c r="A273" s="14" t="n"/>
      <c r="B273" s="14" t="n"/>
      <c r="C273" s="14" t="n"/>
      <c r="D273" s="14" t="n"/>
      <c r="E273" s="16" t="n"/>
      <c r="F273" s="16" t="n"/>
      <c r="G273" s="14" t="n"/>
      <c r="H273" s="14" t="n"/>
      <c r="I273" s="16" t="n"/>
      <c r="J273" s="17">
        <f>IF(A273="","",IF(AND(P273&lt;&gt;"",P273&gt;'Start here'!$B$4),"Not yet logged",IF(AND(F273&lt;&gt;"",F273&lt;='Start here'!$B$4),IF(AND(H273&lt;&gt;"",I273&lt;&gt;"",I273&lt;='Start here'!$B$4),"Closed and verified","Closed, not verified"),IF(AND(E273&lt;&gt;"",E273&lt;'Start here'!$B$4),"Overdue","Open"))))</f>
        <v/>
      </c>
      <c r="K273" s="18">
        <f>IF(J273="Overdue",'Start here'!$B$4-E273,0)</f>
        <v/>
      </c>
      <c r="L273" s="17">
        <f>IF(A273="","",IF(B273="","Link to a finding",IF(ISNA(MATCH(B273,Findings!$A$2:$A$301,0)),"Finding ID not found",IF(C273="","Describe the corrective action",IF(D273="","Add an owner",IF(E273="","Add a due date",IF(AND(F273&lt;&gt;"",P273&lt;&gt;"",F273&lt;P273),"Completed before the finding was logged",IF(AND(I273&lt;&gt;"",F273&lt;&gt;"",I273&lt;F273),"Verified before completed",IF(AND(H273&lt;&gt;"",H273=D273),"Verifier is the owner",IF(AND(F273&lt;&gt;"",G273=""),"Add completion evidence",IF(AND(F273&lt;&gt;"",H273=""),"Add a verifier",IF(AND(F273&lt;&gt;"",I273=""),"Add a verification date","OK"))))))))))))</f>
        <v/>
      </c>
      <c r="M273" s="17">
        <f>IF(A273="","",IFERROR(INDEX(Findings!$H$2:$H$301,MATCH(B273,Findings!$A$2:$A$301,0)),""))</f>
        <v/>
      </c>
      <c r="N273" s="17">
        <f>IF(A273="","",IFERROR(INDEX(Findings!$O$2:$O$301,MATCH(B273,Findings!$A$2:$A$301,0)),""))</f>
        <v/>
      </c>
      <c r="O273" s="17">
        <f>IF(A273="","",IF(OR('Start here'!$B$5="",N273='Start here'!$B$5),1,0))</f>
        <v/>
      </c>
      <c r="P273" s="19">
        <f>IF(A273="","",IFERROR(IF(INDEX(Findings!$C$2:$C$301,MATCH(B273,Findings!$A$2:$A$301,0))="","",INDEX(Findings!$C$2:$C$301,MATCH(B273,Findings!$A$2:$A$301,0))),""))</f>
        <v/>
      </c>
    </row>
    <row r="274">
      <c r="A274" s="14" t="n"/>
      <c r="B274" s="14" t="n"/>
      <c r="C274" s="14" t="n"/>
      <c r="D274" s="14" t="n"/>
      <c r="E274" s="16" t="n"/>
      <c r="F274" s="16" t="n"/>
      <c r="G274" s="14" t="n"/>
      <c r="H274" s="14" t="n"/>
      <c r="I274" s="16" t="n"/>
      <c r="J274" s="17">
        <f>IF(A274="","",IF(AND(P274&lt;&gt;"",P274&gt;'Start here'!$B$4),"Not yet logged",IF(AND(F274&lt;&gt;"",F274&lt;='Start here'!$B$4),IF(AND(H274&lt;&gt;"",I274&lt;&gt;"",I274&lt;='Start here'!$B$4),"Closed and verified","Closed, not verified"),IF(AND(E274&lt;&gt;"",E274&lt;'Start here'!$B$4),"Overdue","Open"))))</f>
        <v/>
      </c>
      <c r="K274" s="18">
        <f>IF(J274="Overdue",'Start here'!$B$4-E274,0)</f>
        <v/>
      </c>
      <c r="L274" s="17">
        <f>IF(A274="","",IF(B274="","Link to a finding",IF(ISNA(MATCH(B274,Findings!$A$2:$A$301,0)),"Finding ID not found",IF(C274="","Describe the corrective action",IF(D274="","Add an owner",IF(E274="","Add a due date",IF(AND(F274&lt;&gt;"",P274&lt;&gt;"",F274&lt;P274),"Completed before the finding was logged",IF(AND(I274&lt;&gt;"",F274&lt;&gt;"",I274&lt;F274),"Verified before completed",IF(AND(H274&lt;&gt;"",H274=D274),"Verifier is the owner",IF(AND(F274&lt;&gt;"",G274=""),"Add completion evidence",IF(AND(F274&lt;&gt;"",H274=""),"Add a verifier",IF(AND(F274&lt;&gt;"",I274=""),"Add a verification date","OK"))))))))))))</f>
        <v/>
      </c>
      <c r="M274" s="17">
        <f>IF(A274="","",IFERROR(INDEX(Findings!$H$2:$H$301,MATCH(B274,Findings!$A$2:$A$301,0)),""))</f>
        <v/>
      </c>
      <c r="N274" s="17">
        <f>IF(A274="","",IFERROR(INDEX(Findings!$O$2:$O$301,MATCH(B274,Findings!$A$2:$A$301,0)),""))</f>
        <v/>
      </c>
      <c r="O274" s="17">
        <f>IF(A274="","",IF(OR('Start here'!$B$5="",N274='Start here'!$B$5),1,0))</f>
        <v/>
      </c>
      <c r="P274" s="19">
        <f>IF(A274="","",IFERROR(IF(INDEX(Findings!$C$2:$C$301,MATCH(B274,Findings!$A$2:$A$301,0))="","",INDEX(Findings!$C$2:$C$301,MATCH(B274,Findings!$A$2:$A$301,0))),""))</f>
        <v/>
      </c>
    </row>
    <row r="275">
      <c r="A275" s="14" t="n"/>
      <c r="B275" s="14" t="n"/>
      <c r="C275" s="14" t="n"/>
      <c r="D275" s="14" t="n"/>
      <c r="E275" s="16" t="n"/>
      <c r="F275" s="16" t="n"/>
      <c r="G275" s="14" t="n"/>
      <c r="H275" s="14" t="n"/>
      <c r="I275" s="16" t="n"/>
      <c r="J275" s="17">
        <f>IF(A275="","",IF(AND(P275&lt;&gt;"",P275&gt;'Start here'!$B$4),"Not yet logged",IF(AND(F275&lt;&gt;"",F275&lt;='Start here'!$B$4),IF(AND(H275&lt;&gt;"",I275&lt;&gt;"",I275&lt;='Start here'!$B$4),"Closed and verified","Closed, not verified"),IF(AND(E275&lt;&gt;"",E275&lt;'Start here'!$B$4),"Overdue","Open"))))</f>
        <v/>
      </c>
      <c r="K275" s="18">
        <f>IF(J275="Overdue",'Start here'!$B$4-E275,0)</f>
        <v/>
      </c>
      <c r="L275" s="17">
        <f>IF(A275="","",IF(B275="","Link to a finding",IF(ISNA(MATCH(B275,Findings!$A$2:$A$301,0)),"Finding ID not found",IF(C275="","Describe the corrective action",IF(D275="","Add an owner",IF(E275="","Add a due date",IF(AND(F275&lt;&gt;"",P275&lt;&gt;"",F275&lt;P275),"Completed before the finding was logged",IF(AND(I275&lt;&gt;"",F275&lt;&gt;"",I275&lt;F275),"Verified before completed",IF(AND(H275&lt;&gt;"",H275=D275),"Verifier is the owner",IF(AND(F275&lt;&gt;"",G275=""),"Add completion evidence",IF(AND(F275&lt;&gt;"",H275=""),"Add a verifier",IF(AND(F275&lt;&gt;"",I275=""),"Add a verification date","OK"))))))))))))</f>
        <v/>
      </c>
      <c r="M275" s="17">
        <f>IF(A275="","",IFERROR(INDEX(Findings!$H$2:$H$301,MATCH(B275,Findings!$A$2:$A$301,0)),""))</f>
        <v/>
      </c>
      <c r="N275" s="17">
        <f>IF(A275="","",IFERROR(INDEX(Findings!$O$2:$O$301,MATCH(B275,Findings!$A$2:$A$301,0)),""))</f>
        <v/>
      </c>
      <c r="O275" s="17">
        <f>IF(A275="","",IF(OR('Start here'!$B$5="",N275='Start here'!$B$5),1,0))</f>
        <v/>
      </c>
      <c r="P275" s="19">
        <f>IF(A275="","",IFERROR(IF(INDEX(Findings!$C$2:$C$301,MATCH(B275,Findings!$A$2:$A$301,0))="","",INDEX(Findings!$C$2:$C$301,MATCH(B275,Findings!$A$2:$A$301,0))),""))</f>
        <v/>
      </c>
    </row>
    <row r="276">
      <c r="A276" s="14" t="n"/>
      <c r="B276" s="14" t="n"/>
      <c r="C276" s="14" t="n"/>
      <c r="D276" s="14" t="n"/>
      <c r="E276" s="16" t="n"/>
      <c r="F276" s="16" t="n"/>
      <c r="G276" s="14" t="n"/>
      <c r="H276" s="14" t="n"/>
      <c r="I276" s="16" t="n"/>
      <c r="J276" s="17">
        <f>IF(A276="","",IF(AND(P276&lt;&gt;"",P276&gt;'Start here'!$B$4),"Not yet logged",IF(AND(F276&lt;&gt;"",F276&lt;='Start here'!$B$4),IF(AND(H276&lt;&gt;"",I276&lt;&gt;"",I276&lt;='Start here'!$B$4),"Closed and verified","Closed, not verified"),IF(AND(E276&lt;&gt;"",E276&lt;'Start here'!$B$4),"Overdue","Open"))))</f>
        <v/>
      </c>
      <c r="K276" s="18">
        <f>IF(J276="Overdue",'Start here'!$B$4-E276,0)</f>
        <v/>
      </c>
      <c r="L276" s="17">
        <f>IF(A276="","",IF(B276="","Link to a finding",IF(ISNA(MATCH(B276,Findings!$A$2:$A$301,0)),"Finding ID not found",IF(C276="","Describe the corrective action",IF(D276="","Add an owner",IF(E276="","Add a due date",IF(AND(F276&lt;&gt;"",P276&lt;&gt;"",F276&lt;P276),"Completed before the finding was logged",IF(AND(I276&lt;&gt;"",F276&lt;&gt;"",I276&lt;F276),"Verified before completed",IF(AND(H276&lt;&gt;"",H276=D276),"Verifier is the owner",IF(AND(F276&lt;&gt;"",G276=""),"Add completion evidence",IF(AND(F276&lt;&gt;"",H276=""),"Add a verifier",IF(AND(F276&lt;&gt;"",I276=""),"Add a verification date","OK"))))))))))))</f>
        <v/>
      </c>
      <c r="M276" s="17">
        <f>IF(A276="","",IFERROR(INDEX(Findings!$H$2:$H$301,MATCH(B276,Findings!$A$2:$A$301,0)),""))</f>
        <v/>
      </c>
      <c r="N276" s="17">
        <f>IF(A276="","",IFERROR(INDEX(Findings!$O$2:$O$301,MATCH(B276,Findings!$A$2:$A$301,0)),""))</f>
        <v/>
      </c>
      <c r="O276" s="17">
        <f>IF(A276="","",IF(OR('Start here'!$B$5="",N276='Start here'!$B$5),1,0))</f>
        <v/>
      </c>
      <c r="P276" s="19">
        <f>IF(A276="","",IFERROR(IF(INDEX(Findings!$C$2:$C$301,MATCH(B276,Findings!$A$2:$A$301,0))="","",INDEX(Findings!$C$2:$C$301,MATCH(B276,Findings!$A$2:$A$301,0))),""))</f>
        <v/>
      </c>
    </row>
    <row r="277">
      <c r="A277" s="14" t="n"/>
      <c r="B277" s="14" t="n"/>
      <c r="C277" s="14" t="n"/>
      <c r="D277" s="14" t="n"/>
      <c r="E277" s="16" t="n"/>
      <c r="F277" s="16" t="n"/>
      <c r="G277" s="14" t="n"/>
      <c r="H277" s="14" t="n"/>
      <c r="I277" s="16" t="n"/>
      <c r="J277" s="17">
        <f>IF(A277="","",IF(AND(P277&lt;&gt;"",P277&gt;'Start here'!$B$4),"Not yet logged",IF(AND(F277&lt;&gt;"",F277&lt;='Start here'!$B$4),IF(AND(H277&lt;&gt;"",I277&lt;&gt;"",I277&lt;='Start here'!$B$4),"Closed and verified","Closed, not verified"),IF(AND(E277&lt;&gt;"",E277&lt;'Start here'!$B$4),"Overdue","Open"))))</f>
        <v/>
      </c>
      <c r="K277" s="18">
        <f>IF(J277="Overdue",'Start here'!$B$4-E277,0)</f>
        <v/>
      </c>
      <c r="L277" s="17">
        <f>IF(A277="","",IF(B277="","Link to a finding",IF(ISNA(MATCH(B277,Findings!$A$2:$A$301,0)),"Finding ID not found",IF(C277="","Describe the corrective action",IF(D277="","Add an owner",IF(E277="","Add a due date",IF(AND(F277&lt;&gt;"",P277&lt;&gt;"",F277&lt;P277),"Completed before the finding was logged",IF(AND(I277&lt;&gt;"",F277&lt;&gt;"",I277&lt;F277),"Verified before completed",IF(AND(H277&lt;&gt;"",H277=D277),"Verifier is the owner",IF(AND(F277&lt;&gt;"",G277=""),"Add completion evidence",IF(AND(F277&lt;&gt;"",H277=""),"Add a verifier",IF(AND(F277&lt;&gt;"",I277=""),"Add a verification date","OK"))))))))))))</f>
        <v/>
      </c>
      <c r="M277" s="17">
        <f>IF(A277="","",IFERROR(INDEX(Findings!$H$2:$H$301,MATCH(B277,Findings!$A$2:$A$301,0)),""))</f>
        <v/>
      </c>
      <c r="N277" s="17">
        <f>IF(A277="","",IFERROR(INDEX(Findings!$O$2:$O$301,MATCH(B277,Findings!$A$2:$A$301,0)),""))</f>
        <v/>
      </c>
      <c r="O277" s="17">
        <f>IF(A277="","",IF(OR('Start here'!$B$5="",N277='Start here'!$B$5),1,0))</f>
        <v/>
      </c>
      <c r="P277" s="19">
        <f>IF(A277="","",IFERROR(IF(INDEX(Findings!$C$2:$C$301,MATCH(B277,Findings!$A$2:$A$301,0))="","",INDEX(Findings!$C$2:$C$301,MATCH(B277,Findings!$A$2:$A$301,0))),""))</f>
        <v/>
      </c>
    </row>
    <row r="278">
      <c r="A278" s="14" t="n"/>
      <c r="B278" s="14" t="n"/>
      <c r="C278" s="14" t="n"/>
      <c r="D278" s="14" t="n"/>
      <c r="E278" s="16" t="n"/>
      <c r="F278" s="16" t="n"/>
      <c r="G278" s="14" t="n"/>
      <c r="H278" s="14" t="n"/>
      <c r="I278" s="16" t="n"/>
      <c r="J278" s="17">
        <f>IF(A278="","",IF(AND(P278&lt;&gt;"",P278&gt;'Start here'!$B$4),"Not yet logged",IF(AND(F278&lt;&gt;"",F278&lt;='Start here'!$B$4),IF(AND(H278&lt;&gt;"",I278&lt;&gt;"",I278&lt;='Start here'!$B$4),"Closed and verified","Closed, not verified"),IF(AND(E278&lt;&gt;"",E278&lt;'Start here'!$B$4),"Overdue","Open"))))</f>
        <v/>
      </c>
      <c r="K278" s="18">
        <f>IF(J278="Overdue",'Start here'!$B$4-E278,0)</f>
        <v/>
      </c>
      <c r="L278" s="17">
        <f>IF(A278="","",IF(B278="","Link to a finding",IF(ISNA(MATCH(B278,Findings!$A$2:$A$301,0)),"Finding ID not found",IF(C278="","Describe the corrective action",IF(D278="","Add an owner",IF(E278="","Add a due date",IF(AND(F278&lt;&gt;"",P278&lt;&gt;"",F278&lt;P278),"Completed before the finding was logged",IF(AND(I278&lt;&gt;"",F278&lt;&gt;"",I278&lt;F278),"Verified before completed",IF(AND(H278&lt;&gt;"",H278=D278),"Verifier is the owner",IF(AND(F278&lt;&gt;"",G278=""),"Add completion evidence",IF(AND(F278&lt;&gt;"",H278=""),"Add a verifier",IF(AND(F278&lt;&gt;"",I278=""),"Add a verification date","OK"))))))))))))</f>
        <v/>
      </c>
      <c r="M278" s="17">
        <f>IF(A278="","",IFERROR(INDEX(Findings!$H$2:$H$301,MATCH(B278,Findings!$A$2:$A$301,0)),""))</f>
        <v/>
      </c>
      <c r="N278" s="17">
        <f>IF(A278="","",IFERROR(INDEX(Findings!$O$2:$O$301,MATCH(B278,Findings!$A$2:$A$301,0)),""))</f>
        <v/>
      </c>
      <c r="O278" s="17">
        <f>IF(A278="","",IF(OR('Start here'!$B$5="",N278='Start here'!$B$5),1,0))</f>
        <v/>
      </c>
      <c r="P278" s="19">
        <f>IF(A278="","",IFERROR(IF(INDEX(Findings!$C$2:$C$301,MATCH(B278,Findings!$A$2:$A$301,0))="","",INDEX(Findings!$C$2:$C$301,MATCH(B278,Findings!$A$2:$A$301,0))),""))</f>
        <v/>
      </c>
    </row>
    <row r="279">
      <c r="A279" s="14" t="n"/>
      <c r="B279" s="14" t="n"/>
      <c r="C279" s="14" t="n"/>
      <c r="D279" s="14" t="n"/>
      <c r="E279" s="16" t="n"/>
      <c r="F279" s="16" t="n"/>
      <c r="G279" s="14" t="n"/>
      <c r="H279" s="14" t="n"/>
      <c r="I279" s="16" t="n"/>
      <c r="J279" s="17">
        <f>IF(A279="","",IF(AND(P279&lt;&gt;"",P279&gt;'Start here'!$B$4),"Not yet logged",IF(AND(F279&lt;&gt;"",F279&lt;='Start here'!$B$4),IF(AND(H279&lt;&gt;"",I279&lt;&gt;"",I279&lt;='Start here'!$B$4),"Closed and verified","Closed, not verified"),IF(AND(E279&lt;&gt;"",E279&lt;'Start here'!$B$4),"Overdue","Open"))))</f>
        <v/>
      </c>
      <c r="K279" s="18">
        <f>IF(J279="Overdue",'Start here'!$B$4-E279,0)</f>
        <v/>
      </c>
      <c r="L279" s="17">
        <f>IF(A279="","",IF(B279="","Link to a finding",IF(ISNA(MATCH(B279,Findings!$A$2:$A$301,0)),"Finding ID not found",IF(C279="","Describe the corrective action",IF(D279="","Add an owner",IF(E279="","Add a due date",IF(AND(F279&lt;&gt;"",P279&lt;&gt;"",F279&lt;P279),"Completed before the finding was logged",IF(AND(I279&lt;&gt;"",F279&lt;&gt;"",I279&lt;F279),"Verified before completed",IF(AND(H279&lt;&gt;"",H279=D279),"Verifier is the owner",IF(AND(F279&lt;&gt;"",G279=""),"Add completion evidence",IF(AND(F279&lt;&gt;"",H279=""),"Add a verifier",IF(AND(F279&lt;&gt;"",I279=""),"Add a verification date","OK"))))))))))))</f>
        <v/>
      </c>
      <c r="M279" s="17">
        <f>IF(A279="","",IFERROR(INDEX(Findings!$H$2:$H$301,MATCH(B279,Findings!$A$2:$A$301,0)),""))</f>
        <v/>
      </c>
      <c r="N279" s="17">
        <f>IF(A279="","",IFERROR(INDEX(Findings!$O$2:$O$301,MATCH(B279,Findings!$A$2:$A$301,0)),""))</f>
        <v/>
      </c>
      <c r="O279" s="17">
        <f>IF(A279="","",IF(OR('Start here'!$B$5="",N279='Start here'!$B$5),1,0))</f>
        <v/>
      </c>
      <c r="P279" s="19">
        <f>IF(A279="","",IFERROR(IF(INDEX(Findings!$C$2:$C$301,MATCH(B279,Findings!$A$2:$A$301,0))="","",INDEX(Findings!$C$2:$C$301,MATCH(B279,Findings!$A$2:$A$301,0))),""))</f>
        <v/>
      </c>
    </row>
    <row r="280">
      <c r="A280" s="14" t="n"/>
      <c r="B280" s="14" t="n"/>
      <c r="C280" s="14" t="n"/>
      <c r="D280" s="14" t="n"/>
      <c r="E280" s="16" t="n"/>
      <c r="F280" s="16" t="n"/>
      <c r="G280" s="14" t="n"/>
      <c r="H280" s="14" t="n"/>
      <c r="I280" s="16" t="n"/>
      <c r="J280" s="17">
        <f>IF(A280="","",IF(AND(P280&lt;&gt;"",P280&gt;'Start here'!$B$4),"Not yet logged",IF(AND(F280&lt;&gt;"",F280&lt;='Start here'!$B$4),IF(AND(H280&lt;&gt;"",I280&lt;&gt;"",I280&lt;='Start here'!$B$4),"Closed and verified","Closed, not verified"),IF(AND(E280&lt;&gt;"",E280&lt;'Start here'!$B$4),"Overdue","Open"))))</f>
        <v/>
      </c>
      <c r="K280" s="18">
        <f>IF(J280="Overdue",'Start here'!$B$4-E280,0)</f>
        <v/>
      </c>
      <c r="L280" s="17">
        <f>IF(A280="","",IF(B280="","Link to a finding",IF(ISNA(MATCH(B280,Findings!$A$2:$A$301,0)),"Finding ID not found",IF(C280="","Describe the corrective action",IF(D280="","Add an owner",IF(E280="","Add a due date",IF(AND(F280&lt;&gt;"",P280&lt;&gt;"",F280&lt;P280),"Completed before the finding was logged",IF(AND(I280&lt;&gt;"",F280&lt;&gt;"",I280&lt;F280),"Verified before completed",IF(AND(H280&lt;&gt;"",H280=D280),"Verifier is the owner",IF(AND(F280&lt;&gt;"",G280=""),"Add completion evidence",IF(AND(F280&lt;&gt;"",H280=""),"Add a verifier",IF(AND(F280&lt;&gt;"",I280=""),"Add a verification date","OK"))))))))))))</f>
        <v/>
      </c>
      <c r="M280" s="17">
        <f>IF(A280="","",IFERROR(INDEX(Findings!$H$2:$H$301,MATCH(B280,Findings!$A$2:$A$301,0)),""))</f>
        <v/>
      </c>
      <c r="N280" s="17">
        <f>IF(A280="","",IFERROR(INDEX(Findings!$O$2:$O$301,MATCH(B280,Findings!$A$2:$A$301,0)),""))</f>
        <v/>
      </c>
      <c r="O280" s="17">
        <f>IF(A280="","",IF(OR('Start here'!$B$5="",N280='Start here'!$B$5),1,0))</f>
        <v/>
      </c>
      <c r="P280" s="19">
        <f>IF(A280="","",IFERROR(IF(INDEX(Findings!$C$2:$C$301,MATCH(B280,Findings!$A$2:$A$301,0))="","",INDEX(Findings!$C$2:$C$301,MATCH(B280,Findings!$A$2:$A$301,0))),""))</f>
        <v/>
      </c>
    </row>
    <row r="281">
      <c r="A281" s="14" t="n"/>
      <c r="B281" s="14" t="n"/>
      <c r="C281" s="14" t="n"/>
      <c r="D281" s="14" t="n"/>
      <c r="E281" s="16" t="n"/>
      <c r="F281" s="16" t="n"/>
      <c r="G281" s="14" t="n"/>
      <c r="H281" s="14" t="n"/>
      <c r="I281" s="16" t="n"/>
      <c r="J281" s="17">
        <f>IF(A281="","",IF(AND(P281&lt;&gt;"",P281&gt;'Start here'!$B$4),"Not yet logged",IF(AND(F281&lt;&gt;"",F281&lt;='Start here'!$B$4),IF(AND(H281&lt;&gt;"",I281&lt;&gt;"",I281&lt;='Start here'!$B$4),"Closed and verified","Closed, not verified"),IF(AND(E281&lt;&gt;"",E281&lt;'Start here'!$B$4),"Overdue","Open"))))</f>
        <v/>
      </c>
      <c r="K281" s="18">
        <f>IF(J281="Overdue",'Start here'!$B$4-E281,0)</f>
        <v/>
      </c>
      <c r="L281" s="17">
        <f>IF(A281="","",IF(B281="","Link to a finding",IF(ISNA(MATCH(B281,Findings!$A$2:$A$301,0)),"Finding ID not found",IF(C281="","Describe the corrective action",IF(D281="","Add an owner",IF(E281="","Add a due date",IF(AND(F281&lt;&gt;"",P281&lt;&gt;"",F281&lt;P281),"Completed before the finding was logged",IF(AND(I281&lt;&gt;"",F281&lt;&gt;"",I281&lt;F281),"Verified before completed",IF(AND(H281&lt;&gt;"",H281=D281),"Verifier is the owner",IF(AND(F281&lt;&gt;"",G281=""),"Add completion evidence",IF(AND(F281&lt;&gt;"",H281=""),"Add a verifier",IF(AND(F281&lt;&gt;"",I281=""),"Add a verification date","OK"))))))))))))</f>
        <v/>
      </c>
      <c r="M281" s="17">
        <f>IF(A281="","",IFERROR(INDEX(Findings!$H$2:$H$301,MATCH(B281,Findings!$A$2:$A$301,0)),""))</f>
        <v/>
      </c>
      <c r="N281" s="17">
        <f>IF(A281="","",IFERROR(INDEX(Findings!$O$2:$O$301,MATCH(B281,Findings!$A$2:$A$301,0)),""))</f>
        <v/>
      </c>
      <c r="O281" s="17">
        <f>IF(A281="","",IF(OR('Start here'!$B$5="",N281='Start here'!$B$5),1,0))</f>
        <v/>
      </c>
      <c r="P281" s="19">
        <f>IF(A281="","",IFERROR(IF(INDEX(Findings!$C$2:$C$301,MATCH(B281,Findings!$A$2:$A$301,0))="","",INDEX(Findings!$C$2:$C$301,MATCH(B281,Findings!$A$2:$A$301,0))),""))</f>
        <v/>
      </c>
    </row>
    <row r="282">
      <c r="A282" s="14" t="n"/>
      <c r="B282" s="14" t="n"/>
      <c r="C282" s="14" t="n"/>
      <c r="D282" s="14" t="n"/>
      <c r="E282" s="16" t="n"/>
      <c r="F282" s="16" t="n"/>
      <c r="G282" s="14" t="n"/>
      <c r="H282" s="14" t="n"/>
      <c r="I282" s="16" t="n"/>
      <c r="J282" s="17">
        <f>IF(A282="","",IF(AND(P282&lt;&gt;"",P282&gt;'Start here'!$B$4),"Not yet logged",IF(AND(F282&lt;&gt;"",F282&lt;='Start here'!$B$4),IF(AND(H282&lt;&gt;"",I282&lt;&gt;"",I282&lt;='Start here'!$B$4),"Closed and verified","Closed, not verified"),IF(AND(E282&lt;&gt;"",E282&lt;'Start here'!$B$4),"Overdue","Open"))))</f>
        <v/>
      </c>
      <c r="K282" s="18">
        <f>IF(J282="Overdue",'Start here'!$B$4-E282,0)</f>
        <v/>
      </c>
      <c r="L282" s="17">
        <f>IF(A282="","",IF(B282="","Link to a finding",IF(ISNA(MATCH(B282,Findings!$A$2:$A$301,0)),"Finding ID not found",IF(C282="","Describe the corrective action",IF(D282="","Add an owner",IF(E282="","Add a due date",IF(AND(F282&lt;&gt;"",P282&lt;&gt;"",F282&lt;P282),"Completed before the finding was logged",IF(AND(I282&lt;&gt;"",F282&lt;&gt;"",I282&lt;F282),"Verified before completed",IF(AND(H282&lt;&gt;"",H282=D282),"Verifier is the owner",IF(AND(F282&lt;&gt;"",G282=""),"Add completion evidence",IF(AND(F282&lt;&gt;"",H282=""),"Add a verifier",IF(AND(F282&lt;&gt;"",I282=""),"Add a verification date","OK"))))))))))))</f>
        <v/>
      </c>
      <c r="M282" s="17">
        <f>IF(A282="","",IFERROR(INDEX(Findings!$H$2:$H$301,MATCH(B282,Findings!$A$2:$A$301,0)),""))</f>
        <v/>
      </c>
      <c r="N282" s="17">
        <f>IF(A282="","",IFERROR(INDEX(Findings!$O$2:$O$301,MATCH(B282,Findings!$A$2:$A$301,0)),""))</f>
        <v/>
      </c>
      <c r="O282" s="17">
        <f>IF(A282="","",IF(OR('Start here'!$B$5="",N282='Start here'!$B$5),1,0))</f>
        <v/>
      </c>
      <c r="P282" s="19">
        <f>IF(A282="","",IFERROR(IF(INDEX(Findings!$C$2:$C$301,MATCH(B282,Findings!$A$2:$A$301,0))="","",INDEX(Findings!$C$2:$C$301,MATCH(B282,Findings!$A$2:$A$301,0))),""))</f>
        <v/>
      </c>
    </row>
    <row r="283">
      <c r="A283" s="14" t="n"/>
      <c r="B283" s="14" t="n"/>
      <c r="C283" s="14" t="n"/>
      <c r="D283" s="14" t="n"/>
      <c r="E283" s="16" t="n"/>
      <c r="F283" s="16" t="n"/>
      <c r="G283" s="14" t="n"/>
      <c r="H283" s="14" t="n"/>
      <c r="I283" s="16" t="n"/>
      <c r="J283" s="17">
        <f>IF(A283="","",IF(AND(P283&lt;&gt;"",P283&gt;'Start here'!$B$4),"Not yet logged",IF(AND(F283&lt;&gt;"",F283&lt;='Start here'!$B$4),IF(AND(H283&lt;&gt;"",I283&lt;&gt;"",I283&lt;='Start here'!$B$4),"Closed and verified","Closed, not verified"),IF(AND(E283&lt;&gt;"",E283&lt;'Start here'!$B$4),"Overdue","Open"))))</f>
        <v/>
      </c>
      <c r="K283" s="18">
        <f>IF(J283="Overdue",'Start here'!$B$4-E283,0)</f>
        <v/>
      </c>
      <c r="L283" s="17">
        <f>IF(A283="","",IF(B283="","Link to a finding",IF(ISNA(MATCH(B283,Findings!$A$2:$A$301,0)),"Finding ID not found",IF(C283="","Describe the corrective action",IF(D283="","Add an owner",IF(E283="","Add a due date",IF(AND(F283&lt;&gt;"",P283&lt;&gt;"",F283&lt;P283),"Completed before the finding was logged",IF(AND(I283&lt;&gt;"",F283&lt;&gt;"",I283&lt;F283),"Verified before completed",IF(AND(H283&lt;&gt;"",H283=D283),"Verifier is the owner",IF(AND(F283&lt;&gt;"",G283=""),"Add completion evidence",IF(AND(F283&lt;&gt;"",H283=""),"Add a verifier",IF(AND(F283&lt;&gt;"",I283=""),"Add a verification date","OK"))))))))))))</f>
        <v/>
      </c>
      <c r="M283" s="17">
        <f>IF(A283="","",IFERROR(INDEX(Findings!$H$2:$H$301,MATCH(B283,Findings!$A$2:$A$301,0)),""))</f>
        <v/>
      </c>
      <c r="N283" s="17">
        <f>IF(A283="","",IFERROR(INDEX(Findings!$O$2:$O$301,MATCH(B283,Findings!$A$2:$A$301,0)),""))</f>
        <v/>
      </c>
      <c r="O283" s="17">
        <f>IF(A283="","",IF(OR('Start here'!$B$5="",N283='Start here'!$B$5),1,0))</f>
        <v/>
      </c>
      <c r="P283" s="19">
        <f>IF(A283="","",IFERROR(IF(INDEX(Findings!$C$2:$C$301,MATCH(B283,Findings!$A$2:$A$301,0))="","",INDEX(Findings!$C$2:$C$301,MATCH(B283,Findings!$A$2:$A$301,0))),""))</f>
        <v/>
      </c>
    </row>
    <row r="284">
      <c r="A284" s="14" t="n"/>
      <c r="B284" s="14" t="n"/>
      <c r="C284" s="14" t="n"/>
      <c r="D284" s="14" t="n"/>
      <c r="E284" s="16" t="n"/>
      <c r="F284" s="16" t="n"/>
      <c r="G284" s="14" t="n"/>
      <c r="H284" s="14" t="n"/>
      <c r="I284" s="16" t="n"/>
      <c r="J284" s="17">
        <f>IF(A284="","",IF(AND(P284&lt;&gt;"",P284&gt;'Start here'!$B$4),"Not yet logged",IF(AND(F284&lt;&gt;"",F284&lt;='Start here'!$B$4),IF(AND(H284&lt;&gt;"",I284&lt;&gt;"",I284&lt;='Start here'!$B$4),"Closed and verified","Closed, not verified"),IF(AND(E284&lt;&gt;"",E284&lt;'Start here'!$B$4),"Overdue","Open"))))</f>
        <v/>
      </c>
      <c r="K284" s="18">
        <f>IF(J284="Overdue",'Start here'!$B$4-E284,0)</f>
        <v/>
      </c>
      <c r="L284" s="17">
        <f>IF(A284="","",IF(B284="","Link to a finding",IF(ISNA(MATCH(B284,Findings!$A$2:$A$301,0)),"Finding ID not found",IF(C284="","Describe the corrective action",IF(D284="","Add an owner",IF(E284="","Add a due date",IF(AND(F284&lt;&gt;"",P284&lt;&gt;"",F284&lt;P284),"Completed before the finding was logged",IF(AND(I284&lt;&gt;"",F284&lt;&gt;"",I284&lt;F284),"Verified before completed",IF(AND(H284&lt;&gt;"",H284=D284),"Verifier is the owner",IF(AND(F284&lt;&gt;"",G284=""),"Add completion evidence",IF(AND(F284&lt;&gt;"",H284=""),"Add a verifier",IF(AND(F284&lt;&gt;"",I284=""),"Add a verification date","OK"))))))))))))</f>
        <v/>
      </c>
      <c r="M284" s="17">
        <f>IF(A284="","",IFERROR(INDEX(Findings!$H$2:$H$301,MATCH(B284,Findings!$A$2:$A$301,0)),""))</f>
        <v/>
      </c>
      <c r="N284" s="17">
        <f>IF(A284="","",IFERROR(INDEX(Findings!$O$2:$O$301,MATCH(B284,Findings!$A$2:$A$301,0)),""))</f>
        <v/>
      </c>
      <c r="O284" s="17">
        <f>IF(A284="","",IF(OR('Start here'!$B$5="",N284='Start here'!$B$5),1,0))</f>
        <v/>
      </c>
      <c r="P284" s="19">
        <f>IF(A284="","",IFERROR(IF(INDEX(Findings!$C$2:$C$301,MATCH(B284,Findings!$A$2:$A$301,0))="","",INDEX(Findings!$C$2:$C$301,MATCH(B284,Findings!$A$2:$A$301,0))),""))</f>
        <v/>
      </c>
    </row>
    <row r="285">
      <c r="A285" s="14" t="n"/>
      <c r="B285" s="14" t="n"/>
      <c r="C285" s="14" t="n"/>
      <c r="D285" s="14" t="n"/>
      <c r="E285" s="16" t="n"/>
      <c r="F285" s="16" t="n"/>
      <c r="G285" s="14" t="n"/>
      <c r="H285" s="14" t="n"/>
      <c r="I285" s="16" t="n"/>
      <c r="J285" s="17">
        <f>IF(A285="","",IF(AND(P285&lt;&gt;"",P285&gt;'Start here'!$B$4),"Not yet logged",IF(AND(F285&lt;&gt;"",F285&lt;='Start here'!$B$4),IF(AND(H285&lt;&gt;"",I285&lt;&gt;"",I285&lt;='Start here'!$B$4),"Closed and verified","Closed, not verified"),IF(AND(E285&lt;&gt;"",E285&lt;'Start here'!$B$4),"Overdue","Open"))))</f>
        <v/>
      </c>
      <c r="K285" s="18">
        <f>IF(J285="Overdue",'Start here'!$B$4-E285,0)</f>
        <v/>
      </c>
      <c r="L285" s="17">
        <f>IF(A285="","",IF(B285="","Link to a finding",IF(ISNA(MATCH(B285,Findings!$A$2:$A$301,0)),"Finding ID not found",IF(C285="","Describe the corrective action",IF(D285="","Add an owner",IF(E285="","Add a due date",IF(AND(F285&lt;&gt;"",P285&lt;&gt;"",F285&lt;P285),"Completed before the finding was logged",IF(AND(I285&lt;&gt;"",F285&lt;&gt;"",I285&lt;F285),"Verified before completed",IF(AND(H285&lt;&gt;"",H285=D285),"Verifier is the owner",IF(AND(F285&lt;&gt;"",G285=""),"Add completion evidence",IF(AND(F285&lt;&gt;"",H285=""),"Add a verifier",IF(AND(F285&lt;&gt;"",I285=""),"Add a verification date","OK"))))))))))))</f>
        <v/>
      </c>
      <c r="M285" s="17">
        <f>IF(A285="","",IFERROR(INDEX(Findings!$H$2:$H$301,MATCH(B285,Findings!$A$2:$A$301,0)),""))</f>
        <v/>
      </c>
      <c r="N285" s="17">
        <f>IF(A285="","",IFERROR(INDEX(Findings!$O$2:$O$301,MATCH(B285,Findings!$A$2:$A$301,0)),""))</f>
        <v/>
      </c>
      <c r="O285" s="17">
        <f>IF(A285="","",IF(OR('Start here'!$B$5="",N285='Start here'!$B$5),1,0))</f>
        <v/>
      </c>
      <c r="P285" s="19">
        <f>IF(A285="","",IFERROR(IF(INDEX(Findings!$C$2:$C$301,MATCH(B285,Findings!$A$2:$A$301,0))="","",INDEX(Findings!$C$2:$C$301,MATCH(B285,Findings!$A$2:$A$301,0))),""))</f>
        <v/>
      </c>
    </row>
    <row r="286">
      <c r="A286" s="14" t="n"/>
      <c r="B286" s="14" t="n"/>
      <c r="C286" s="14" t="n"/>
      <c r="D286" s="14" t="n"/>
      <c r="E286" s="16" t="n"/>
      <c r="F286" s="16" t="n"/>
      <c r="G286" s="14" t="n"/>
      <c r="H286" s="14" t="n"/>
      <c r="I286" s="16" t="n"/>
      <c r="J286" s="17">
        <f>IF(A286="","",IF(AND(P286&lt;&gt;"",P286&gt;'Start here'!$B$4),"Not yet logged",IF(AND(F286&lt;&gt;"",F286&lt;='Start here'!$B$4),IF(AND(H286&lt;&gt;"",I286&lt;&gt;"",I286&lt;='Start here'!$B$4),"Closed and verified","Closed, not verified"),IF(AND(E286&lt;&gt;"",E286&lt;'Start here'!$B$4),"Overdue","Open"))))</f>
        <v/>
      </c>
      <c r="K286" s="18">
        <f>IF(J286="Overdue",'Start here'!$B$4-E286,0)</f>
        <v/>
      </c>
      <c r="L286" s="17">
        <f>IF(A286="","",IF(B286="","Link to a finding",IF(ISNA(MATCH(B286,Findings!$A$2:$A$301,0)),"Finding ID not found",IF(C286="","Describe the corrective action",IF(D286="","Add an owner",IF(E286="","Add a due date",IF(AND(F286&lt;&gt;"",P286&lt;&gt;"",F286&lt;P286),"Completed before the finding was logged",IF(AND(I286&lt;&gt;"",F286&lt;&gt;"",I286&lt;F286),"Verified before completed",IF(AND(H286&lt;&gt;"",H286=D286),"Verifier is the owner",IF(AND(F286&lt;&gt;"",G286=""),"Add completion evidence",IF(AND(F286&lt;&gt;"",H286=""),"Add a verifier",IF(AND(F286&lt;&gt;"",I286=""),"Add a verification date","OK"))))))))))))</f>
        <v/>
      </c>
      <c r="M286" s="17">
        <f>IF(A286="","",IFERROR(INDEX(Findings!$H$2:$H$301,MATCH(B286,Findings!$A$2:$A$301,0)),""))</f>
        <v/>
      </c>
      <c r="N286" s="17">
        <f>IF(A286="","",IFERROR(INDEX(Findings!$O$2:$O$301,MATCH(B286,Findings!$A$2:$A$301,0)),""))</f>
        <v/>
      </c>
      <c r="O286" s="17">
        <f>IF(A286="","",IF(OR('Start here'!$B$5="",N286='Start here'!$B$5),1,0))</f>
        <v/>
      </c>
      <c r="P286" s="19">
        <f>IF(A286="","",IFERROR(IF(INDEX(Findings!$C$2:$C$301,MATCH(B286,Findings!$A$2:$A$301,0))="","",INDEX(Findings!$C$2:$C$301,MATCH(B286,Findings!$A$2:$A$301,0))),""))</f>
        <v/>
      </c>
    </row>
    <row r="287">
      <c r="A287" s="14" t="n"/>
      <c r="B287" s="14" t="n"/>
      <c r="C287" s="14" t="n"/>
      <c r="D287" s="14" t="n"/>
      <c r="E287" s="16" t="n"/>
      <c r="F287" s="16" t="n"/>
      <c r="G287" s="14" t="n"/>
      <c r="H287" s="14" t="n"/>
      <c r="I287" s="16" t="n"/>
      <c r="J287" s="17">
        <f>IF(A287="","",IF(AND(P287&lt;&gt;"",P287&gt;'Start here'!$B$4),"Not yet logged",IF(AND(F287&lt;&gt;"",F287&lt;='Start here'!$B$4),IF(AND(H287&lt;&gt;"",I287&lt;&gt;"",I287&lt;='Start here'!$B$4),"Closed and verified","Closed, not verified"),IF(AND(E287&lt;&gt;"",E287&lt;'Start here'!$B$4),"Overdue","Open"))))</f>
        <v/>
      </c>
      <c r="K287" s="18">
        <f>IF(J287="Overdue",'Start here'!$B$4-E287,0)</f>
        <v/>
      </c>
      <c r="L287" s="17">
        <f>IF(A287="","",IF(B287="","Link to a finding",IF(ISNA(MATCH(B287,Findings!$A$2:$A$301,0)),"Finding ID not found",IF(C287="","Describe the corrective action",IF(D287="","Add an owner",IF(E287="","Add a due date",IF(AND(F287&lt;&gt;"",P287&lt;&gt;"",F287&lt;P287),"Completed before the finding was logged",IF(AND(I287&lt;&gt;"",F287&lt;&gt;"",I287&lt;F287),"Verified before completed",IF(AND(H287&lt;&gt;"",H287=D287),"Verifier is the owner",IF(AND(F287&lt;&gt;"",G287=""),"Add completion evidence",IF(AND(F287&lt;&gt;"",H287=""),"Add a verifier",IF(AND(F287&lt;&gt;"",I287=""),"Add a verification date","OK"))))))))))))</f>
        <v/>
      </c>
      <c r="M287" s="17">
        <f>IF(A287="","",IFERROR(INDEX(Findings!$H$2:$H$301,MATCH(B287,Findings!$A$2:$A$301,0)),""))</f>
        <v/>
      </c>
      <c r="N287" s="17">
        <f>IF(A287="","",IFERROR(INDEX(Findings!$O$2:$O$301,MATCH(B287,Findings!$A$2:$A$301,0)),""))</f>
        <v/>
      </c>
      <c r="O287" s="17">
        <f>IF(A287="","",IF(OR('Start here'!$B$5="",N287='Start here'!$B$5),1,0))</f>
        <v/>
      </c>
      <c r="P287" s="19">
        <f>IF(A287="","",IFERROR(IF(INDEX(Findings!$C$2:$C$301,MATCH(B287,Findings!$A$2:$A$301,0))="","",INDEX(Findings!$C$2:$C$301,MATCH(B287,Findings!$A$2:$A$301,0))),""))</f>
        <v/>
      </c>
    </row>
    <row r="288">
      <c r="A288" s="14" t="n"/>
      <c r="B288" s="14" t="n"/>
      <c r="C288" s="14" t="n"/>
      <c r="D288" s="14" t="n"/>
      <c r="E288" s="16" t="n"/>
      <c r="F288" s="16" t="n"/>
      <c r="G288" s="14" t="n"/>
      <c r="H288" s="14" t="n"/>
      <c r="I288" s="16" t="n"/>
      <c r="J288" s="17">
        <f>IF(A288="","",IF(AND(P288&lt;&gt;"",P288&gt;'Start here'!$B$4),"Not yet logged",IF(AND(F288&lt;&gt;"",F288&lt;='Start here'!$B$4),IF(AND(H288&lt;&gt;"",I288&lt;&gt;"",I288&lt;='Start here'!$B$4),"Closed and verified","Closed, not verified"),IF(AND(E288&lt;&gt;"",E288&lt;'Start here'!$B$4),"Overdue","Open"))))</f>
        <v/>
      </c>
      <c r="K288" s="18">
        <f>IF(J288="Overdue",'Start here'!$B$4-E288,0)</f>
        <v/>
      </c>
      <c r="L288" s="17">
        <f>IF(A288="","",IF(B288="","Link to a finding",IF(ISNA(MATCH(B288,Findings!$A$2:$A$301,0)),"Finding ID not found",IF(C288="","Describe the corrective action",IF(D288="","Add an owner",IF(E288="","Add a due date",IF(AND(F288&lt;&gt;"",P288&lt;&gt;"",F288&lt;P288),"Completed before the finding was logged",IF(AND(I288&lt;&gt;"",F288&lt;&gt;"",I288&lt;F288),"Verified before completed",IF(AND(H288&lt;&gt;"",H288=D288),"Verifier is the owner",IF(AND(F288&lt;&gt;"",G288=""),"Add completion evidence",IF(AND(F288&lt;&gt;"",H288=""),"Add a verifier",IF(AND(F288&lt;&gt;"",I288=""),"Add a verification date","OK"))))))))))))</f>
        <v/>
      </c>
      <c r="M288" s="17">
        <f>IF(A288="","",IFERROR(INDEX(Findings!$H$2:$H$301,MATCH(B288,Findings!$A$2:$A$301,0)),""))</f>
        <v/>
      </c>
      <c r="N288" s="17">
        <f>IF(A288="","",IFERROR(INDEX(Findings!$O$2:$O$301,MATCH(B288,Findings!$A$2:$A$301,0)),""))</f>
        <v/>
      </c>
      <c r="O288" s="17">
        <f>IF(A288="","",IF(OR('Start here'!$B$5="",N288='Start here'!$B$5),1,0))</f>
        <v/>
      </c>
      <c r="P288" s="19">
        <f>IF(A288="","",IFERROR(IF(INDEX(Findings!$C$2:$C$301,MATCH(B288,Findings!$A$2:$A$301,0))="","",INDEX(Findings!$C$2:$C$301,MATCH(B288,Findings!$A$2:$A$301,0))),""))</f>
        <v/>
      </c>
    </row>
    <row r="289">
      <c r="A289" s="14" t="n"/>
      <c r="B289" s="14" t="n"/>
      <c r="C289" s="14" t="n"/>
      <c r="D289" s="14" t="n"/>
      <c r="E289" s="16" t="n"/>
      <c r="F289" s="16" t="n"/>
      <c r="G289" s="14" t="n"/>
      <c r="H289" s="14" t="n"/>
      <c r="I289" s="16" t="n"/>
      <c r="J289" s="17">
        <f>IF(A289="","",IF(AND(P289&lt;&gt;"",P289&gt;'Start here'!$B$4),"Not yet logged",IF(AND(F289&lt;&gt;"",F289&lt;='Start here'!$B$4),IF(AND(H289&lt;&gt;"",I289&lt;&gt;"",I289&lt;='Start here'!$B$4),"Closed and verified","Closed, not verified"),IF(AND(E289&lt;&gt;"",E289&lt;'Start here'!$B$4),"Overdue","Open"))))</f>
        <v/>
      </c>
      <c r="K289" s="18">
        <f>IF(J289="Overdue",'Start here'!$B$4-E289,0)</f>
        <v/>
      </c>
      <c r="L289" s="17">
        <f>IF(A289="","",IF(B289="","Link to a finding",IF(ISNA(MATCH(B289,Findings!$A$2:$A$301,0)),"Finding ID not found",IF(C289="","Describe the corrective action",IF(D289="","Add an owner",IF(E289="","Add a due date",IF(AND(F289&lt;&gt;"",P289&lt;&gt;"",F289&lt;P289),"Completed before the finding was logged",IF(AND(I289&lt;&gt;"",F289&lt;&gt;"",I289&lt;F289),"Verified before completed",IF(AND(H289&lt;&gt;"",H289=D289),"Verifier is the owner",IF(AND(F289&lt;&gt;"",G289=""),"Add completion evidence",IF(AND(F289&lt;&gt;"",H289=""),"Add a verifier",IF(AND(F289&lt;&gt;"",I289=""),"Add a verification date","OK"))))))))))))</f>
        <v/>
      </c>
      <c r="M289" s="17">
        <f>IF(A289="","",IFERROR(INDEX(Findings!$H$2:$H$301,MATCH(B289,Findings!$A$2:$A$301,0)),""))</f>
        <v/>
      </c>
      <c r="N289" s="17">
        <f>IF(A289="","",IFERROR(INDEX(Findings!$O$2:$O$301,MATCH(B289,Findings!$A$2:$A$301,0)),""))</f>
        <v/>
      </c>
      <c r="O289" s="17">
        <f>IF(A289="","",IF(OR('Start here'!$B$5="",N289='Start here'!$B$5),1,0))</f>
        <v/>
      </c>
      <c r="P289" s="19">
        <f>IF(A289="","",IFERROR(IF(INDEX(Findings!$C$2:$C$301,MATCH(B289,Findings!$A$2:$A$301,0))="","",INDEX(Findings!$C$2:$C$301,MATCH(B289,Findings!$A$2:$A$301,0))),""))</f>
        <v/>
      </c>
    </row>
    <row r="290">
      <c r="A290" s="14" t="n"/>
      <c r="B290" s="14" t="n"/>
      <c r="C290" s="14" t="n"/>
      <c r="D290" s="14" t="n"/>
      <c r="E290" s="16" t="n"/>
      <c r="F290" s="16" t="n"/>
      <c r="G290" s="14" t="n"/>
      <c r="H290" s="14" t="n"/>
      <c r="I290" s="16" t="n"/>
      <c r="J290" s="17">
        <f>IF(A290="","",IF(AND(P290&lt;&gt;"",P290&gt;'Start here'!$B$4),"Not yet logged",IF(AND(F290&lt;&gt;"",F290&lt;='Start here'!$B$4),IF(AND(H290&lt;&gt;"",I290&lt;&gt;"",I290&lt;='Start here'!$B$4),"Closed and verified","Closed, not verified"),IF(AND(E290&lt;&gt;"",E290&lt;'Start here'!$B$4),"Overdue","Open"))))</f>
        <v/>
      </c>
      <c r="K290" s="18">
        <f>IF(J290="Overdue",'Start here'!$B$4-E290,0)</f>
        <v/>
      </c>
      <c r="L290" s="17">
        <f>IF(A290="","",IF(B290="","Link to a finding",IF(ISNA(MATCH(B290,Findings!$A$2:$A$301,0)),"Finding ID not found",IF(C290="","Describe the corrective action",IF(D290="","Add an owner",IF(E290="","Add a due date",IF(AND(F290&lt;&gt;"",P290&lt;&gt;"",F290&lt;P290),"Completed before the finding was logged",IF(AND(I290&lt;&gt;"",F290&lt;&gt;"",I290&lt;F290),"Verified before completed",IF(AND(H290&lt;&gt;"",H290=D290),"Verifier is the owner",IF(AND(F290&lt;&gt;"",G290=""),"Add completion evidence",IF(AND(F290&lt;&gt;"",H290=""),"Add a verifier",IF(AND(F290&lt;&gt;"",I290=""),"Add a verification date","OK"))))))))))))</f>
        <v/>
      </c>
      <c r="M290" s="17">
        <f>IF(A290="","",IFERROR(INDEX(Findings!$H$2:$H$301,MATCH(B290,Findings!$A$2:$A$301,0)),""))</f>
        <v/>
      </c>
      <c r="N290" s="17">
        <f>IF(A290="","",IFERROR(INDEX(Findings!$O$2:$O$301,MATCH(B290,Findings!$A$2:$A$301,0)),""))</f>
        <v/>
      </c>
      <c r="O290" s="17">
        <f>IF(A290="","",IF(OR('Start here'!$B$5="",N290='Start here'!$B$5),1,0))</f>
        <v/>
      </c>
      <c r="P290" s="19">
        <f>IF(A290="","",IFERROR(IF(INDEX(Findings!$C$2:$C$301,MATCH(B290,Findings!$A$2:$A$301,0))="","",INDEX(Findings!$C$2:$C$301,MATCH(B290,Findings!$A$2:$A$301,0))),""))</f>
        <v/>
      </c>
    </row>
    <row r="291">
      <c r="A291" s="14" t="n"/>
      <c r="B291" s="14" t="n"/>
      <c r="C291" s="14" t="n"/>
      <c r="D291" s="14" t="n"/>
      <c r="E291" s="16" t="n"/>
      <c r="F291" s="16" t="n"/>
      <c r="G291" s="14" t="n"/>
      <c r="H291" s="14" t="n"/>
      <c r="I291" s="16" t="n"/>
      <c r="J291" s="17">
        <f>IF(A291="","",IF(AND(P291&lt;&gt;"",P291&gt;'Start here'!$B$4),"Not yet logged",IF(AND(F291&lt;&gt;"",F291&lt;='Start here'!$B$4),IF(AND(H291&lt;&gt;"",I291&lt;&gt;"",I291&lt;='Start here'!$B$4),"Closed and verified","Closed, not verified"),IF(AND(E291&lt;&gt;"",E291&lt;'Start here'!$B$4),"Overdue","Open"))))</f>
        <v/>
      </c>
      <c r="K291" s="18">
        <f>IF(J291="Overdue",'Start here'!$B$4-E291,0)</f>
        <v/>
      </c>
      <c r="L291" s="17">
        <f>IF(A291="","",IF(B291="","Link to a finding",IF(ISNA(MATCH(B291,Findings!$A$2:$A$301,0)),"Finding ID not found",IF(C291="","Describe the corrective action",IF(D291="","Add an owner",IF(E291="","Add a due date",IF(AND(F291&lt;&gt;"",P291&lt;&gt;"",F291&lt;P291),"Completed before the finding was logged",IF(AND(I291&lt;&gt;"",F291&lt;&gt;"",I291&lt;F291),"Verified before completed",IF(AND(H291&lt;&gt;"",H291=D291),"Verifier is the owner",IF(AND(F291&lt;&gt;"",G291=""),"Add completion evidence",IF(AND(F291&lt;&gt;"",H291=""),"Add a verifier",IF(AND(F291&lt;&gt;"",I291=""),"Add a verification date","OK"))))))))))))</f>
        <v/>
      </c>
      <c r="M291" s="17">
        <f>IF(A291="","",IFERROR(INDEX(Findings!$H$2:$H$301,MATCH(B291,Findings!$A$2:$A$301,0)),""))</f>
        <v/>
      </c>
      <c r="N291" s="17">
        <f>IF(A291="","",IFERROR(INDEX(Findings!$O$2:$O$301,MATCH(B291,Findings!$A$2:$A$301,0)),""))</f>
        <v/>
      </c>
      <c r="O291" s="17">
        <f>IF(A291="","",IF(OR('Start here'!$B$5="",N291='Start here'!$B$5),1,0))</f>
        <v/>
      </c>
      <c r="P291" s="19">
        <f>IF(A291="","",IFERROR(IF(INDEX(Findings!$C$2:$C$301,MATCH(B291,Findings!$A$2:$A$301,0))="","",INDEX(Findings!$C$2:$C$301,MATCH(B291,Findings!$A$2:$A$301,0))),""))</f>
        <v/>
      </c>
    </row>
    <row r="292">
      <c r="A292" s="14" t="n"/>
      <c r="B292" s="14" t="n"/>
      <c r="C292" s="14" t="n"/>
      <c r="D292" s="14" t="n"/>
      <c r="E292" s="16" t="n"/>
      <c r="F292" s="16" t="n"/>
      <c r="G292" s="14" t="n"/>
      <c r="H292" s="14" t="n"/>
      <c r="I292" s="16" t="n"/>
      <c r="J292" s="17">
        <f>IF(A292="","",IF(AND(P292&lt;&gt;"",P292&gt;'Start here'!$B$4),"Not yet logged",IF(AND(F292&lt;&gt;"",F292&lt;='Start here'!$B$4),IF(AND(H292&lt;&gt;"",I292&lt;&gt;"",I292&lt;='Start here'!$B$4),"Closed and verified","Closed, not verified"),IF(AND(E292&lt;&gt;"",E292&lt;'Start here'!$B$4),"Overdue","Open"))))</f>
        <v/>
      </c>
      <c r="K292" s="18">
        <f>IF(J292="Overdue",'Start here'!$B$4-E292,0)</f>
        <v/>
      </c>
      <c r="L292" s="17">
        <f>IF(A292="","",IF(B292="","Link to a finding",IF(ISNA(MATCH(B292,Findings!$A$2:$A$301,0)),"Finding ID not found",IF(C292="","Describe the corrective action",IF(D292="","Add an owner",IF(E292="","Add a due date",IF(AND(F292&lt;&gt;"",P292&lt;&gt;"",F292&lt;P292),"Completed before the finding was logged",IF(AND(I292&lt;&gt;"",F292&lt;&gt;"",I292&lt;F292),"Verified before completed",IF(AND(H292&lt;&gt;"",H292=D292),"Verifier is the owner",IF(AND(F292&lt;&gt;"",G292=""),"Add completion evidence",IF(AND(F292&lt;&gt;"",H292=""),"Add a verifier",IF(AND(F292&lt;&gt;"",I292=""),"Add a verification date","OK"))))))))))))</f>
        <v/>
      </c>
      <c r="M292" s="17">
        <f>IF(A292="","",IFERROR(INDEX(Findings!$H$2:$H$301,MATCH(B292,Findings!$A$2:$A$301,0)),""))</f>
        <v/>
      </c>
      <c r="N292" s="17">
        <f>IF(A292="","",IFERROR(INDEX(Findings!$O$2:$O$301,MATCH(B292,Findings!$A$2:$A$301,0)),""))</f>
        <v/>
      </c>
      <c r="O292" s="17">
        <f>IF(A292="","",IF(OR('Start here'!$B$5="",N292='Start here'!$B$5),1,0))</f>
        <v/>
      </c>
      <c r="P292" s="19">
        <f>IF(A292="","",IFERROR(IF(INDEX(Findings!$C$2:$C$301,MATCH(B292,Findings!$A$2:$A$301,0))="","",INDEX(Findings!$C$2:$C$301,MATCH(B292,Findings!$A$2:$A$301,0))),""))</f>
        <v/>
      </c>
    </row>
    <row r="293">
      <c r="A293" s="14" t="n"/>
      <c r="B293" s="14" t="n"/>
      <c r="C293" s="14" t="n"/>
      <c r="D293" s="14" t="n"/>
      <c r="E293" s="16" t="n"/>
      <c r="F293" s="16" t="n"/>
      <c r="G293" s="14" t="n"/>
      <c r="H293" s="14" t="n"/>
      <c r="I293" s="16" t="n"/>
      <c r="J293" s="17">
        <f>IF(A293="","",IF(AND(P293&lt;&gt;"",P293&gt;'Start here'!$B$4),"Not yet logged",IF(AND(F293&lt;&gt;"",F293&lt;='Start here'!$B$4),IF(AND(H293&lt;&gt;"",I293&lt;&gt;"",I293&lt;='Start here'!$B$4),"Closed and verified","Closed, not verified"),IF(AND(E293&lt;&gt;"",E293&lt;'Start here'!$B$4),"Overdue","Open"))))</f>
        <v/>
      </c>
      <c r="K293" s="18">
        <f>IF(J293="Overdue",'Start here'!$B$4-E293,0)</f>
        <v/>
      </c>
      <c r="L293" s="17">
        <f>IF(A293="","",IF(B293="","Link to a finding",IF(ISNA(MATCH(B293,Findings!$A$2:$A$301,0)),"Finding ID not found",IF(C293="","Describe the corrective action",IF(D293="","Add an owner",IF(E293="","Add a due date",IF(AND(F293&lt;&gt;"",P293&lt;&gt;"",F293&lt;P293),"Completed before the finding was logged",IF(AND(I293&lt;&gt;"",F293&lt;&gt;"",I293&lt;F293),"Verified before completed",IF(AND(H293&lt;&gt;"",H293=D293),"Verifier is the owner",IF(AND(F293&lt;&gt;"",G293=""),"Add completion evidence",IF(AND(F293&lt;&gt;"",H293=""),"Add a verifier",IF(AND(F293&lt;&gt;"",I293=""),"Add a verification date","OK"))))))))))))</f>
        <v/>
      </c>
      <c r="M293" s="17">
        <f>IF(A293="","",IFERROR(INDEX(Findings!$H$2:$H$301,MATCH(B293,Findings!$A$2:$A$301,0)),""))</f>
        <v/>
      </c>
      <c r="N293" s="17">
        <f>IF(A293="","",IFERROR(INDEX(Findings!$O$2:$O$301,MATCH(B293,Findings!$A$2:$A$301,0)),""))</f>
        <v/>
      </c>
      <c r="O293" s="17">
        <f>IF(A293="","",IF(OR('Start here'!$B$5="",N293='Start here'!$B$5),1,0))</f>
        <v/>
      </c>
      <c r="P293" s="19">
        <f>IF(A293="","",IFERROR(IF(INDEX(Findings!$C$2:$C$301,MATCH(B293,Findings!$A$2:$A$301,0))="","",INDEX(Findings!$C$2:$C$301,MATCH(B293,Findings!$A$2:$A$301,0))),""))</f>
        <v/>
      </c>
    </row>
    <row r="294">
      <c r="A294" s="14" t="n"/>
      <c r="B294" s="14" t="n"/>
      <c r="C294" s="14" t="n"/>
      <c r="D294" s="14" t="n"/>
      <c r="E294" s="16" t="n"/>
      <c r="F294" s="16" t="n"/>
      <c r="G294" s="14" t="n"/>
      <c r="H294" s="14" t="n"/>
      <c r="I294" s="16" t="n"/>
      <c r="J294" s="17">
        <f>IF(A294="","",IF(AND(P294&lt;&gt;"",P294&gt;'Start here'!$B$4),"Not yet logged",IF(AND(F294&lt;&gt;"",F294&lt;='Start here'!$B$4),IF(AND(H294&lt;&gt;"",I294&lt;&gt;"",I294&lt;='Start here'!$B$4),"Closed and verified","Closed, not verified"),IF(AND(E294&lt;&gt;"",E294&lt;'Start here'!$B$4),"Overdue","Open"))))</f>
        <v/>
      </c>
      <c r="K294" s="18">
        <f>IF(J294="Overdue",'Start here'!$B$4-E294,0)</f>
        <v/>
      </c>
      <c r="L294" s="17">
        <f>IF(A294="","",IF(B294="","Link to a finding",IF(ISNA(MATCH(B294,Findings!$A$2:$A$301,0)),"Finding ID not found",IF(C294="","Describe the corrective action",IF(D294="","Add an owner",IF(E294="","Add a due date",IF(AND(F294&lt;&gt;"",P294&lt;&gt;"",F294&lt;P294),"Completed before the finding was logged",IF(AND(I294&lt;&gt;"",F294&lt;&gt;"",I294&lt;F294),"Verified before completed",IF(AND(H294&lt;&gt;"",H294=D294),"Verifier is the owner",IF(AND(F294&lt;&gt;"",G294=""),"Add completion evidence",IF(AND(F294&lt;&gt;"",H294=""),"Add a verifier",IF(AND(F294&lt;&gt;"",I294=""),"Add a verification date","OK"))))))))))))</f>
        <v/>
      </c>
      <c r="M294" s="17">
        <f>IF(A294="","",IFERROR(INDEX(Findings!$H$2:$H$301,MATCH(B294,Findings!$A$2:$A$301,0)),""))</f>
        <v/>
      </c>
      <c r="N294" s="17">
        <f>IF(A294="","",IFERROR(INDEX(Findings!$O$2:$O$301,MATCH(B294,Findings!$A$2:$A$301,0)),""))</f>
        <v/>
      </c>
      <c r="O294" s="17">
        <f>IF(A294="","",IF(OR('Start here'!$B$5="",N294='Start here'!$B$5),1,0))</f>
        <v/>
      </c>
      <c r="P294" s="19">
        <f>IF(A294="","",IFERROR(IF(INDEX(Findings!$C$2:$C$301,MATCH(B294,Findings!$A$2:$A$301,0))="","",INDEX(Findings!$C$2:$C$301,MATCH(B294,Findings!$A$2:$A$301,0))),""))</f>
        <v/>
      </c>
    </row>
    <row r="295">
      <c r="A295" s="14" t="n"/>
      <c r="B295" s="14" t="n"/>
      <c r="C295" s="14" t="n"/>
      <c r="D295" s="14" t="n"/>
      <c r="E295" s="16" t="n"/>
      <c r="F295" s="16" t="n"/>
      <c r="G295" s="14" t="n"/>
      <c r="H295" s="14" t="n"/>
      <c r="I295" s="16" t="n"/>
      <c r="J295" s="17">
        <f>IF(A295="","",IF(AND(P295&lt;&gt;"",P295&gt;'Start here'!$B$4),"Not yet logged",IF(AND(F295&lt;&gt;"",F295&lt;='Start here'!$B$4),IF(AND(H295&lt;&gt;"",I295&lt;&gt;"",I295&lt;='Start here'!$B$4),"Closed and verified","Closed, not verified"),IF(AND(E295&lt;&gt;"",E295&lt;'Start here'!$B$4),"Overdue","Open"))))</f>
        <v/>
      </c>
      <c r="K295" s="18">
        <f>IF(J295="Overdue",'Start here'!$B$4-E295,0)</f>
        <v/>
      </c>
      <c r="L295" s="17">
        <f>IF(A295="","",IF(B295="","Link to a finding",IF(ISNA(MATCH(B295,Findings!$A$2:$A$301,0)),"Finding ID not found",IF(C295="","Describe the corrective action",IF(D295="","Add an owner",IF(E295="","Add a due date",IF(AND(F295&lt;&gt;"",P295&lt;&gt;"",F295&lt;P295),"Completed before the finding was logged",IF(AND(I295&lt;&gt;"",F295&lt;&gt;"",I295&lt;F295),"Verified before completed",IF(AND(H295&lt;&gt;"",H295=D295),"Verifier is the owner",IF(AND(F295&lt;&gt;"",G295=""),"Add completion evidence",IF(AND(F295&lt;&gt;"",H295=""),"Add a verifier",IF(AND(F295&lt;&gt;"",I295=""),"Add a verification date","OK"))))))))))))</f>
        <v/>
      </c>
      <c r="M295" s="17">
        <f>IF(A295="","",IFERROR(INDEX(Findings!$H$2:$H$301,MATCH(B295,Findings!$A$2:$A$301,0)),""))</f>
        <v/>
      </c>
      <c r="N295" s="17">
        <f>IF(A295="","",IFERROR(INDEX(Findings!$O$2:$O$301,MATCH(B295,Findings!$A$2:$A$301,0)),""))</f>
        <v/>
      </c>
      <c r="O295" s="17">
        <f>IF(A295="","",IF(OR('Start here'!$B$5="",N295='Start here'!$B$5),1,0))</f>
        <v/>
      </c>
      <c r="P295" s="19">
        <f>IF(A295="","",IFERROR(IF(INDEX(Findings!$C$2:$C$301,MATCH(B295,Findings!$A$2:$A$301,0))="","",INDEX(Findings!$C$2:$C$301,MATCH(B295,Findings!$A$2:$A$301,0))),""))</f>
        <v/>
      </c>
    </row>
    <row r="296">
      <c r="A296" s="14" t="n"/>
      <c r="B296" s="14" t="n"/>
      <c r="C296" s="14" t="n"/>
      <c r="D296" s="14" t="n"/>
      <c r="E296" s="16" t="n"/>
      <c r="F296" s="16" t="n"/>
      <c r="G296" s="14" t="n"/>
      <c r="H296" s="14" t="n"/>
      <c r="I296" s="16" t="n"/>
      <c r="J296" s="17">
        <f>IF(A296="","",IF(AND(P296&lt;&gt;"",P296&gt;'Start here'!$B$4),"Not yet logged",IF(AND(F296&lt;&gt;"",F296&lt;='Start here'!$B$4),IF(AND(H296&lt;&gt;"",I296&lt;&gt;"",I296&lt;='Start here'!$B$4),"Closed and verified","Closed, not verified"),IF(AND(E296&lt;&gt;"",E296&lt;'Start here'!$B$4),"Overdue","Open"))))</f>
        <v/>
      </c>
      <c r="K296" s="18">
        <f>IF(J296="Overdue",'Start here'!$B$4-E296,0)</f>
        <v/>
      </c>
      <c r="L296" s="17">
        <f>IF(A296="","",IF(B296="","Link to a finding",IF(ISNA(MATCH(B296,Findings!$A$2:$A$301,0)),"Finding ID not found",IF(C296="","Describe the corrective action",IF(D296="","Add an owner",IF(E296="","Add a due date",IF(AND(F296&lt;&gt;"",P296&lt;&gt;"",F296&lt;P296),"Completed before the finding was logged",IF(AND(I296&lt;&gt;"",F296&lt;&gt;"",I296&lt;F296),"Verified before completed",IF(AND(H296&lt;&gt;"",H296=D296),"Verifier is the owner",IF(AND(F296&lt;&gt;"",G296=""),"Add completion evidence",IF(AND(F296&lt;&gt;"",H296=""),"Add a verifier",IF(AND(F296&lt;&gt;"",I296=""),"Add a verification date","OK"))))))))))))</f>
        <v/>
      </c>
      <c r="M296" s="17">
        <f>IF(A296="","",IFERROR(INDEX(Findings!$H$2:$H$301,MATCH(B296,Findings!$A$2:$A$301,0)),""))</f>
        <v/>
      </c>
      <c r="N296" s="17">
        <f>IF(A296="","",IFERROR(INDEX(Findings!$O$2:$O$301,MATCH(B296,Findings!$A$2:$A$301,0)),""))</f>
        <v/>
      </c>
      <c r="O296" s="17">
        <f>IF(A296="","",IF(OR('Start here'!$B$5="",N296='Start here'!$B$5),1,0))</f>
        <v/>
      </c>
      <c r="P296" s="19">
        <f>IF(A296="","",IFERROR(IF(INDEX(Findings!$C$2:$C$301,MATCH(B296,Findings!$A$2:$A$301,0))="","",INDEX(Findings!$C$2:$C$301,MATCH(B296,Findings!$A$2:$A$301,0))),""))</f>
        <v/>
      </c>
    </row>
    <row r="297">
      <c r="A297" s="14" t="n"/>
      <c r="B297" s="14" t="n"/>
      <c r="C297" s="14" t="n"/>
      <c r="D297" s="14" t="n"/>
      <c r="E297" s="16" t="n"/>
      <c r="F297" s="16" t="n"/>
      <c r="G297" s="14" t="n"/>
      <c r="H297" s="14" t="n"/>
      <c r="I297" s="16" t="n"/>
      <c r="J297" s="17">
        <f>IF(A297="","",IF(AND(P297&lt;&gt;"",P297&gt;'Start here'!$B$4),"Not yet logged",IF(AND(F297&lt;&gt;"",F297&lt;='Start here'!$B$4),IF(AND(H297&lt;&gt;"",I297&lt;&gt;"",I297&lt;='Start here'!$B$4),"Closed and verified","Closed, not verified"),IF(AND(E297&lt;&gt;"",E297&lt;'Start here'!$B$4),"Overdue","Open"))))</f>
        <v/>
      </c>
      <c r="K297" s="18">
        <f>IF(J297="Overdue",'Start here'!$B$4-E297,0)</f>
        <v/>
      </c>
      <c r="L297" s="17">
        <f>IF(A297="","",IF(B297="","Link to a finding",IF(ISNA(MATCH(B297,Findings!$A$2:$A$301,0)),"Finding ID not found",IF(C297="","Describe the corrective action",IF(D297="","Add an owner",IF(E297="","Add a due date",IF(AND(F297&lt;&gt;"",P297&lt;&gt;"",F297&lt;P297),"Completed before the finding was logged",IF(AND(I297&lt;&gt;"",F297&lt;&gt;"",I297&lt;F297),"Verified before completed",IF(AND(H297&lt;&gt;"",H297=D297),"Verifier is the owner",IF(AND(F297&lt;&gt;"",G297=""),"Add completion evidence",IF(AND(F297&lt;&gt;"",H297=""),"Add a verifier",IF(AND(F297&lt;&gt;"",I297=""),"Add a verification date","OK"))))))))))))</f>
        <v/>
      </c>
      <c r="M297" s="17">
        <f>IF(A297="","",IFERROR(INDEX(Findings!$H$2:$H$301,MATCH(B297,Findings!$A$2:$A$301,0)),""))</f>
        <v/>
      </c>
      <c r="N297" s="17">
        <f>IF(A297="","",IFERROR(INDEX(Findings!$O$2:$O$301,MATCH(B297,Findings!$A$2:$A$301,0)),""))</f>
        <v/>
      </c>
      <c r="O297" s="17">
        <f>IF(A297="","",IF(OR('Start here'!$B$5="",N297='Start here'!$B$5),1,0))</f>
        <v/>
      </c>
      <c r="P297" s="19">
        <f>IF(A297="","",IFERROR(IF(INDEX(Findings!$C$2:$C$301,MATCH(B297,Findings!$A$2:$A$301,0))="","",INDEX(Findings!$C$2:$C$301,MATCH(B297,Findings!$A$2:$A$301,0))),""))</f>
        <v/>
      </c>
    </row>
    <row r="298">
      <c r="A298" s="14" t="n"/>
      <c r="B298" s="14" t="n"/>
      <c r="C298" s="14" t="n"/>
      <c r="D298" s="14" t="n"/>
      <c r="E298" s="16" t="n"/>
      <c r="F298" s="16" t="n"/>
      <c r="G298" s="14" t="n"/>
      <c r="H298" s="14" t="n"/>
      <c r="I298" s="16" t="n"/>
      <c r="J298" s="17">
        <f>IF(A298="","",IF(AND(P298&lt;&gt;"",P298&gt;'Start here'!$B$4),"Not yet logged",IF(AND(F298&lt;&gt;"",F298&lt;='Start here'!$B$4),IF(AND(H298&lt;&gt;"",I298&lt;&gt;"",I298&lt;='Start here'!$B$4),"Closed and verified","Closed, not verified"),IF(AND(E298&lt;&gt;"",E298&lt;'Start here'!$B$4),"Overdue","Open"))))</f>
        <v/>
      </c>
      <c r="K298" s="18">
        <f>IF(J298="Overdue",'Start here'!$B$4-E298,0)</f>
        <v/>
      </c>
      <c r="L298" s="17">
        <f>IF(A298="","",IF(B298="","Link to a finding",IF(ISNA(MATCH(B298,Findings!$A$2:$A$301,0)),"Finding ID not found",IF(C298="","Describe the corrective action",IF(D298="","Add an owner",IF(E298="","Add a due date",IF(AND(F298&lt;&gt;"",P298&lt;&gt;"",F298&lt;P298),"Completed before the finding was logged",IF(AND(I298&lt;&gt;"",F298&lt;&gt;"",I298&lt;F298),"Verified before completed",IF(AND(H298&lt;&gt;"",H298=D298),"Verifier is the owner",IF(AND(F298&lt;&gt;"",G298=""),"Add completion evidence",IF(AND(F298&lt;&gt;"",H298=""),"Add a verifier",IF(AND(F298&lt;&gt;"",I298=""),"Add a verification date","OK"))))))))))))</f>
        <v/>
      </c>
      <c r="M298" s="17">
        <f>IF(A298="","",IFERROR(INDEX(Findings!$H$2:$H$301,MATCH(B298,Findings!$A$2:$A$301,0)),""))</f>
        <v/>
      </c>
      <c r="N298" s="17">
        <f>IF(A298="","",IFERROR(INDEX(Findings!$O$2:$O$301,MATCH(B298,Findings!$A$2:$A$301,0)),""))</f>
        <v/>
      </c>
      <c r="O298" s="17">
        <f>IF(A298="","",IF(OR('Start here'!$B$5="",N298='Start here'!$B$5),1,0))</f>
        <v/>
      </c>
      <c r="P298" s="19">
        <f>IF(A298="","",IFERROR(IF(INDEX(Findings!$C$2:$C$301,MATCH(B298,Findings!$A$2:$A$301,0))="","",INDEX(Findings!$C$2:$C$301,MATCH(B298,Findings!$A$2:$A$301,0))),""))</f>
        <v/>
      </c>
    </row>
    <row r="299">
      <c r="A299" s="14" t="n"/>
      <c r="B299" s="14" t="n"/>
      <c r="C299" s="14" t="n"/>
      <c r="D299" s="14" t="n"/>
      <c r="E299" s="16" t="n"/>
      <c r="F299" s="16" t="n"/>
      <c r="G299" s="14" t="n"/>
      <c r="H299" s="14" t="n"/>
      <c r="I299" s="16" t="n"/>
      <c r="J299" s="17">
        <f>IF(A299="","",IF(AND(P299&lt;&gt;"",P299&gt;'Start here'!$B$4),"Not yet logged",IF(AND(F299&lt;&gt;"",F299&lt;='Start here'!$B$4),IF(AND(H299&lt;&gt;"",I299&lt;&gt;"",I299&lt;='Start here'!$B$4),"Closed and verified","Closed, not verified"),IF(AND(E299&lt;&gt;"",E299&lt;'Start here'!$B$4),"Overdue","Open"))))</f>
        <v/>
      </c>
      <c r="K299" s="18">
        <f>IF(J299="Overdue",'Start here'!$B$4-E299,0)</f>
        <v/>
      </c>
      <c r="L299" s="17">
        <f>IF(A299="","",IF(B299="","Link to a finding",IF(ISNA(MATCH(B299,Findings!$A$2:$A$301,0)),"Finding ID not found",IF(C299="","Describe the corrective action",IF(D299="","Add an owner",IF(E299="","Add a due date",IF(AND(F299&lt;&gt;"",P299&lt;&gt;"",F299&lt;P299),"Completed before the finding was logged",IF(AND(I299&lt;&gt;"",F299&lt;&gt;"",I299&lt;F299),"Verified before completed",IF(AND(H299&lt;&gt;"",H299=D299),"Verifier is the owner",IF(AND(F299&lt;&gt;"",G299=""),"Add completion evidence",IF(AND(F299&lt;&gt;"",H299=""),"Add a verifier",IF(AND(F299&lt;&gt;"",I299=""),"Add a verification date","OK"))))))))))))</f>
        <v/>
      </c>
      <c r="M299" s="17">
        <f>IF(A299="","",IFERROR(INDEX(Findings!$H$2:$H$301,MATCH(B299,Findings!$A$2:$A$301,0)),""))</f>
        <v/>
      </c>
      <c r="N299" s="17">
        <f>IF(A299="","",IFERROR(INDEX(Findings!$O$2:$O$301,MATCH(B299,Findings!$A$2:$A$301,0)),""))</f>
        <v/>
      </c>
      <c r="O299" s="17">
        <f>IF(A299="","",IF(OR('Start here'!$B$5="",N299='Start here'!$B$5),1,0))</f>
        <v/>
      </c>
      <c r="P299" s="19">
        <f>IF(A299="","",IFERROR(IF(INDEX(Findings!$C$2:$C$301,MATCH(B299,Findings!$A$2:$A$301,0))="","",INDEX(Findings!$C$2:$C$301,MATCH(B299,Findings!$A$2:$A$301,0))),""))</f>
        <v/>
      </c>
    </row>
    <row r="300">
      <c r="A300" s="14" t="n"/>
      <c r="B300" s="14" t="n"/>
      <c r="C300" s="14" t="n"/>
      <c r="D300" s="14" t="n"/>
      <c r="E300" s="16" t="n"/>
      <c r="F300" s="16" t="n"/>
      <c r="G300" s="14" t="n"/>
      <c r="H300" s="14" t="n"/>
      <c r="I300" s="16" t="n"/>
      <c r="J300" s="17">
        <f>IF(A300="","",IF(AND(P300&lt;&gt;"",P300&gt;'Start here'!$B$4),"Not yet logged",IF(AND(F300&lt;&gt;"",F300&lt;='Start here'!$B$4),IF(AND(H300&lt;&gt;"",I300&lt;&gt;"",I300&lt;='Start here'!$B$4),"Closed and verified","Closed, not verified"),IF(AND(E300&lt;&gt;"",E300&lt;'Start here'!$B$4),"Overdue","Open"))))</f>
        <v/>
      </c>
      <c r="K300" s="18">
        <f>IF(J300="Overdue",'Start here'!$B$4-E300,0)</f>
        <v/>
      </c>
      <c r="L300" s="17">
        <f>IF(A300="","",IF(B300="","Link to a finding",IF(ISNA(MATCH(B300,Findings!$A$2:$A$301,0)),"Finding ID not found",IF(C300="","Describe the corrective action",IF(D300="","Add an owner",IF(E300="","Add a due date",IF(AND(F300&lt;&gt;"",P300&lt;&gt;"",F300&lt;P300),"Completed before the finding was logged",IF(AND(I300&lt;&gt;"",F300&lt;&gt;"",I300&lt;F300),"Verified before completed",IF(AND(H300&lt;&gt;"",H300=D300),"Verifier is the owner",IF(AND(F300&lt;&gt;"",G300=""),"Add completion evidence",IF(AND(F300&lt;&gt;"",H300=""),"Add a verifier",IF(AND(F300&lt;&gt;"",I300=""),"Add a verification date","OK"))))))))))))</f>
        <v/>
      </c>
      <c r="M300" s="17">
        <f>IF(A300="","",IFERROR(INDEX(Findings!$H$2:$H$301,MATCH(B300,Findings!$A$2:$A$301,0)),""))</f>
        <v/>
      </c>
      <c r="N300" s="17">
        <f>IF(A300="","",IFERROR(INDEX(Findings!$O$2:$O$301,MATCH(B300,Findings!$A$2:$A$301,0)),""))</f>
        <v/>
      </c>
      <c r="O300" s="17">
        <f>IF(A300="","",IF(OR('Start here'!$B$5="",N300='Start here'!$B$5),1,0))</f>
        <v/>
      </c>
      <c r="P300" s="19">
        <f>IF(A300="","",IFERROR(IF(INDEX(Findings!$C$2:$C$301,MATCH(B300,Findings!$A$2:$A$301,0))="","",INDEX(Findings!$C$2:$C$301,MATCH(B300,Findings!$A$2:$A$301,0))),""))</f>
        <v/>
      </c>
    </row>
    <row r="301">
      <c r="A301" s="14" t="n"/>
      <c r="B301" s="14" t="n"/>
      <c r="C301" s="14" t="n"/>
      <c r="D301" s="14" t="n"/>
      <c r="E301" s="16" t="n"/>
      <c r="F301" s="16" t="n"/>
      <c r="G301" s="14" t="n"/>
      <c r="H301" s="14" t="n"/>
      <c r="I301" s="16" t="n"/>
      <c r="J301" s="17">
        <f>IF(A301="","",IF(AND(P301&lt;&gt;"",P301&gt;'Start here'!$B$4),"Not yet logged",IF(AND(F301&lt;&gt;"",F301&lt;='Start here'!$B$4),IF(AND(H301&lt;&gt;"",I301&lt;&gt;"",I301&lt;='Start here'!$B$4),"Closed and verified","Closed, not verified"),IF(AND(E301&lt;&gt;"",E301&lt;'Start here'!$B$4),"Overdue","Open"))))</f>
        <v/>
      </c>
      <c r="K301" s="18">
        <f>IF(J301="Overdue",'Start here'!$B$4-E301,0)</f>
        <v/>
      </c>
      <c r="L301" s="17">
        <f>IF(A301="","",IF(B301="","Link to a finding",IF(ISNA(MATCH(B301,Findings!$A$2:$A$301,0)),"Finding ID not found",IF(C301="","Describe the corrective action",IF(D301="","Add an owner",IF(E301="","Add a due date",IF(AND(F301&lt;&gt;"",P301&lt;&gt;"",F301&lt;P301),"Completed before the finding was logged",IF(AND(I301&lt;&gt;"",F301&lt;&gt;"",I301&lt;F301),"Verified before completed",IF(AND(H301&lt;&gt;"",H301=D301),"Verifier is the owner",IF(AND(F301&lt;&gt;"",G301=""),"Add completion evidence",IF(AND(F301&lt;&gt;"",H301=""),"Add a verifier",IF(AND(F301&lt;&gt;"",I301=""),"Add a verification date","OK"))))))))))))</f>
        <v/>
      </c>
      <c r="M301" s="17">
        <f>IF(A301="","",IFERROR(INDEX(Findings!$H$2:$H$301,MATCH(B301,Findings!$A$2:$A$301,0)),""))</f>
        <v/>
      </c>
      <c r="N301" s="17">
        <f>IF(A301="","",IFERROR(INDEX(Findings!$O$2:$O$301,MATCH(B301,Findings!$A$2:$A$301,0)),""))</f>
        <v/>
      </c>
      <c r="O301" s="17">
        <f>IF(A301="","",IF(OR('Start here'!$B$5="",N301='Start here'!$B$5),1,0))</f>
        <v/>
      </c>
      <c r="P301" s="19">
        <f>IF(A301="","",IFERROR(IF(INDEX(Findings!$C$2:$C$301,MATCH(B301,Findings!$A$2:$A$301,0))="","",INDEX(Findings!$C$2:$C$301,MATCH(B301,Findings!$A$2:$A$301,0))),""))</f>
        <v/>
      </c>
    </row>
    <row r="302">
      <c r="A302" s="14" t="n"/>
      <c r="B302" s="14" t="n"/>
      <c r="C302" s="14" t="n"/>
      <c r="D302" s="14" t="n"/>
      <c r="E302" s="16" t="n"/>
      <c r="F302" s="16" t="n"/>
      <c r="G302" s="14" t="n"/>
      <c r="H302" s="14" t="n"/>
      <c r="I302" s="16" t="n"/>
      <c r="J302" s="17">
        <f>IF(A302="","",IF(AND(P302&lt;&gt;"",P302&gt;'Start here'!$B$4),"Not yet logged",IF(AND(F302&lt;&gt;"",F302&lt;='Start here'!$B$4),IF(AND(H302&lt;&gt;"",I302&lt;&gt;"",I302&lt;='Start here'!$B$4),"Closed and verified","Closed, not verified"),IF(AND(E302&lt;&gt;"",E302&lt;'Start here'!$B$4),"Overdue","Open"))))</f>
        <v/>
      </c>
      <c r="K302" s="18">
        <f>IF(J302="Overdue",'Start here'!$B$4-E302,0)</f>
        <v/>
      </c>
      <c r="L302" s="17">
        <f>IF(A302="","",IF(B302="","Link to a finding",IF(ISNA(MATCH(B302,Findings!$A$2:$A$301,0)),"Finding ID not found",IF(C302="","Describe the corrective action",IF(D302="","Add an owner",IF(E302="","Add a due date",IF(AND(F302&lt;&gt;"",P302&lt;&gt;"",F302&lt;P302),"Completed before the finding was logged",IF(AND(I302&lt;&gt;"",F302&lt;&gt;"",I302&lt;F302),"Verified before completed",IF(AND(H302&lt;&gt;"",H302=D302),"Verifier is the owner",IF(AND(F302&lt;&gt;"",G302=""),"Add completion evidence",IF(AND(F302&lt;&gt;"",H302=""),"Add a verifier",IF(AND(F302&lt;&gt;"",I302=""),"Add a verification date","OK"))))))))))))</f>
        <v/>
      </c>
      <c r="M302" s="17">
        <f>IF(A302="","",IFERROR(INDEX(Findings!$H$2:$H$301,MATCH(B302,Findings!$A$2:$A$301,0)),""))</f>
        <v/>
      </c>
      <c r="N302" s="17">
        <f>IF(A302="","",IFERROR(INDEX(Findings!$O$2:$O$301,MATCH(B302,Findings!$A$2:$A$301,0)),""))</f>
        <v/>
      </c>
      <c r="O302" s="17">
        <f>IF(A302="","",IF(OR('Start here'!$B$5="",N302='Start here'!$B$5),1,0))</f>
        <v/>
      </c>
      <c r="P302" s="19">
        <f>IF(A302="","",IFERROR(IF(INDEX(Findings!$C$2:$C$301,MATCH(B302,Findings!$A$2:$A$301,0))="","",INDEX(Findings!$C$2:$C$301,MATCH(B302,Findings!$A$2:$A$301,0))),""))</f>
        <v/>
      </c>
    </row>
    <row r="303">
      <c r="A303" s="14" t="n"/>
      <c r="B303" s="14" t="n"/>
      <c r="C303" s="14" t="n"/>
      <c r="D303" s="14" t="n"/>
      <c r="E303" s="16" t="n"/>
      <c r="F303" s="16" t="n"/>
      <c r="G303" s="14" t="n"/>
      <c r="H303" s="14" t="n"/>
      <c r="I303" s="16" t="n"/>
      <c r="J303" s="17">
        <f>IF(A303="","",IF(AND(P303&lt;&gt;"",P303&gt;'Start here'!$B$4),"Not yet logged",IF(AND(F303&lt;&gt;"",F303&lt;='Start here'!$B$4),IF(AND(H303&lt;&gt;"",I303&lt;&gt;"",I303&lt;='Start here'!$B$4),"Closed and verified","Closed, not verified"),IF(AND(E303&lt;&gt;"",E303&lt;'Start here'!$B$4),"Overdue","Open"))))</f>
        <v/>
      </c>
      <c r="K303" s="18">
        <f>IF(J303="Overdue",'Start here'!$B$4-E303,0)</f>
        <v/>
      </c>
      <c r="L303" s="17">
        <f>IF(A303="","",IF(B303="","Link to a finding",IF(ISNA(MATCH(B303,Findings!$A$2:$A$301,0)),"Finding ID not found",IF(C303="","Describe the corrective action",IF(D303="","Add an owner",IF(E303="","Add a due date",IF(AND(F303&lt;&gt;"",P303&lt;&gt;"",F303&lt;P303),"Completed before the finding was logged",IF(AND(I303&lt;&gt;"",F303&lt;&gt;"",I303&lt;F303),"Verified before completed",IF(AND(H303&lt;&gt;"",H303=D303),"Verifier is the owner",IF(AND(F303&lt;&gt;"",G303=""),"Add completion evidence",IF(AND(F303&lt;&gt;"",H303=""),"Add a verifier",IF(AND(F303&lt;&gt;"",I303=""),"Add a verification date","OK"))))))))))))</f>
        <v/>
      </c>
      <c r="M303" s="17">
        <f>IF(A303="","",IFERROR(INDEX(Findings!$H$2:$H$301,MATCH(B303,Findings!$A$2:$A$301,0)),""))</f>
        <v/>
      </c>
      <c r="N303" s="17">
        <f>IF(A303="","",IFERROR(INDEX(Findings!$O$2:$O$301,MATCH(B303,Findings!$A$2:$A$301,0)),""))</f>
        <v/>
      </c>
      <c r="O303" s="17">
        <f>IF(A303="","",IF(OR('Start here'!$B$5="",N303='Start here'!$B$5),1,0))</f>
        <v/>
      </c>
      <c r="P303" s="19">
        <f>IF(A303="","",IFERROR(IF(INDEX(Findings!$C$2:$C$301,MATCH(B303,Findings!$A$2:$A$301,0))="","",INDEX(Findings!$C$2:$C$301,MATCH(B303,Findings!$A$2:$A$301,0))),""))</f>
        <v/>
      </c>
    </row>
    <row r="304">
      <c r="A304" s="14" t="n"/>
      <c r="B304" s="14" t="n"/>
      <c r="C304" s="14" t="n"/>
      <c r="D304" s="14" t="n"/>
      <c r="E304" s="16" t="n"/>
      <c r="F304" s="16" t="n"/>
      <c r="G304" s="14" t="n"/>
      <c r="H304" s="14" t="n"/>
      <c r="I304" s="16" t="n"/>
      <c r="J304" s="17">
        <f>IF(A304="","",IF(AND(P304&lt;&gt;"",P304&gt;'Start here'!$B$4),"Not yet logged",IF(AND(F304&lt;&gt;"",F304&lt;='Start here'!$B$4),IF(AND(H304&lt;&gt;"",I304&lt;&gt;"",I304&lt;='Start here'!$B$4),"Closed and verified","Closed, not verified"),IF(AND(E304&lt;&gt;"",E304&lt;'Start here'!$B$4),"Overdue","Open"))))</f>
        <v/>
      </c>
      <c r="K304" s="18">
        <f>IF(J304="Overdue",'Start here'!$B$4-E304,0)</f>
        <v/>
      </c>
      <c r="L304" s="17">
        <f>IF(A304="","",IF(B304="","Link to a finding",IF(ISNA(MATCH(B304,Findings!$A$2:$A$301,0)),"Finding ID not found",IF(C304="","Describe the corrective action",IF(D304="","Add an owner",IF(E304="","Add a due date",IF(AND(F304&lt;&gt;"",P304&lt;&gt;"",F304&lt;P304),"Completed before the finding was logged",IF(AND(I304&lt;&gt;"",F304&lt;&gt;"",I304&lt;F304),"Verified before completed",IF(AND(H304&lt;&gt;"",H304=D304),"Verifier is the owner",IF(AND(F304&lt;&gt;"",G304=""),"Add completion evidence",IF(AND(F304&lt;&gt;"",H304=""),"Add a verifier",IF(AND(F304&lt;&gt;"",I304=""),"Add a verification date","OK"))))))))))))</f>
        <v/>
      </c>
      <c r="M304" s="17">
        <f>IF(A304="","",IFERROR(INDEX(Findings!$H$2:$H$301,MATCH(B304,Findings!$A$2:$A$301,0)),""))</f>
        <v/>
      </c>
      <c r="N304" s="17">
        <f>IF(A304="","",IFERROR(INDEX(Findings!$O$2:$O$301,MATCH(B304,Findings!$A$2:$A$301,0)),""))</f>
        <v/>
      </c>
      <c r="O304" s="17">
        <f>IF(A304="","",IF(OR('Start here'!$B$5="",N304='Start here'!$B$5),1,0))</f>
        <v/>
      </c>
      <c r="P304" s="19">
        <f>IF(A304="","",IFERROR(IF(INDEX(Findings!$C$2:$C$301,MATCH(B304,Findings!$A$2:$A$301,0))="","",INDEX(Findings!$C$2:$C$301,MATCH(B304,Findings!$A$2:$A$301,0))),""))</f>
        <v/>
      </c>
    </row>
    <row r="305">
      <c r="A305" s="14" t="n"/>
      <c r="B305" s="14" t="n"/>
      <c r="C305" s="14" t="n"/>
      <c r="D305" s="14" t="n"/>
      <c r="E305" s="16" t="n"/>
      <c r="F305" s="16" t="n"/>
      <c r="G305" s="14" t="n"/>
      <c r="H305" s="14" t="n"/>
      <c r="I305" s="16" t="n"/>
      <c r="J305" s="17">
        <f>IF(A305="","",IF(AND(P305&lt;&gt;"",P305&gt;'Start here'!$B$4),"Not yet logged",IF(AND(F305&lt;&gt;"",F305&lt;='Start here'!$B$4),IF(AND(H305&lt;&gt;"",I305&lt;&gt;"",I305&lt;='Start here'!$B$4),"Closed and verified","Closed, not verified"),IF(AND(E305&lt;&gt;"",E305&lt;'Start here'!$B$4),"Overdue","Open"))))</f>
        <v/>
      </c>
      <c r="K305" s="18">
        <f>IF(J305="Overdue",'Start here'!$B$4-E305,0)</f>
        <v/>
      </c>
      <c r="L305" s="17">
        <f>IF(A305="","",IF(B305="","Link to a finding",IF(ISNA(MATCH(B305,Findings!$A$2:$A$301,0)),"Finding ID not found",IF(C305="","Describe the corrective action",IF(D305="","Add an owner",IF(E305="","Add a due date",IF(AND(F305&lt;&gt;"",P305&lt;&gt;"",F305&lt;P305),"Completed before the finding was logged",IF(AND(I305&lt;&gt;"",F305&lt;&gt;"",I305&lt;F305),"Verified before completed",IF(AND(H305&lt;&gt;"",H305=D305),"Verifier is the owner",IF(AND(F305&lt;&gt;"",G305=""),"Add completion evidence",IF(AND(F305&lt;&gt;"",H305=""),"Add a verifier",IF(AND(F305&lt;&gt;"",I305=""),"Add a verification date","OK"))))))))))))</f>
        <v/>
      </c>
      <c r="M305" s="17">
        <f>IF(A305="","",IFERROR(INDEX(Findings!$H$2:$H$301,MATCH(B305,Findings!$A$2:$A$301,0)),""))</f>
        <v/>
      </c>
      <c r="N305" s="17">
        <f>IF(A305="","",IFERROR(INDEX(Findings!$O$2:$O$301,MATCH(B305,Findings!$A$2:$A$301,0)),""))</f>
        <v/>
      </c>
      <c r="O305" s="17">
        <f>IF(A305="","",IF(OR('Start here'!$B$5="",N305='Start here'!$B$5),1,0))</f>
        <v/>
      </c>
      <c r="P305" s="19">
        <f>IF(A305="","",IFERROR(IF(INDEX(Findings!$C$2:$C$301,MATCH(B305,Findings!$A$2:$A$301,0))="","",INDEX(Findings!$C$2:$C$301,MATCH(B305,Findings!$A$2:$A$301,0))),""))</f>
        <v/>
      </c>
    </row>
    <row r="306">
      <c r="A306" s="14" t="n"/>
      <c r="B306" s="14" t="n"/>
      <c r="C306" s="14" t="n"/>
      <c r="D306" s="14" t="n"/>
      <c r="E306" s="16" t="n"/>
      <c r="F306" s="16" t="n"/>
      <c r="G306" s="14" t="n"/>
      <c r="H306" s="14" t="n"/>
      <c r="I306" s="16" t="n"/>
      <c r="J306" s="17">
        <f>IF(A306="","",IF(AND(P306&lt;&gt;"",P306&gt;'Start here'!$B$4),"Not yet logged",IF(AND(F306&lt;&gt;"",F306&lt;='Start here'!$B$4),IF(AND(H306&lt;&gt;"",I306&lt;&gt;"",I306&lt;='Start here'!$B$4),"Closed and verified","Closed, not verified"),IF(AND(E306&lt;&gt;"",E306&lt;'Start here'!$B$4),"Overdue","Open"))))</f>
        <v/>
      </c>
      <c r="K306" s="18">
        <f>IF(J306="Overdue",'Start here'!$B$4-E306,0)</f>
        <v/>
      </c>
      <c r="L306" s="17">
        <f>IF(A306="","",IF(B306="","Link to a finding",IF(ISNA(MATCH(B306,Findings!$A$2:$A$301,0)),"Finding ID not found",IF(C306="","Describe the corrective action",IF(D306="","Add an owner",IF(E306="","Add a due date",IF(AND(F306&lt;&gt;"",P306&lt;&gt;"",F306&lt;P306),"Completed before the finding was logged",IF(AND(I306&lt;&gt;"",F306&lt;&gt;"",I306&lt;F306),"Verified before completed",IF(AND(H306&lt;&gt;"",H306=D306),"Verifier is the owner",IF(AND(F306&lt;&gt;"",G306=""),"Add completion evidence",IF(AND(F306&lt;&gt;"",H306=""),"Add a verifier",IF(AND(F306&lt;&gt;"",I306=""),"Add a verification date","OK"))))))))))))</f>
        <v/>
      </c>
      <c r="M306" s="17">
        <f>IF(A306="","",IFERROR(INDEX(Findings!$H$2:$H$301,MATCH(B306,Findings!$A$2:$A$301,0)),""))</f>
        <v/>
      </c>
      <c r="N306" s="17">
        <f>IF(A306="","",IFERROR(INDEX(Findings!$O$2:$O$301,MATCH(B306,Findings!$A$2:$A$301,0)),""))</f>
        <v/>
      </c>
      <c r="O306" s="17">
        <f>IF(A306="","",IF(OR('Start here'!$B$5="",N306='Start here'!$B$5),1,0))</f>
        <v/>
      </c>
      <c r="P306" s="19">
        <f>IF(A306="","",IFERROR(IF(INDEX(Findings!$C$2:$C$301,MATCH(B306,Findings!$A$2:$A$301,0))="","",INDEX(Findings!$C$2:$C$301,MATCH(B306,Findings!$A$2:$A$301,0))),""))</f>
        <v/>
      </c>
    </row>
    <row r="307">
      <c r="A307" s="14" t="n"/>
      <c r="B307" s="14" t="n"/>
      <c r="C307" s="14" t="n"/>
      <c r="D307" s="14" t="n"/>
      <c r="E307" s="16" t="n"/>
      <c r="F307" s="16" t="n"/>
      <c r="G307" s="14" t="n"/>
      <c r="H307" s="14" t="n"/>
      <c r="I307" s="16" t="n"/>
      <c r="J307" s="17">
        <f>IF(A307="","",IF(AND(P307&lt;&gt;"",P307&gt;'Start here'!$B$4),"Not yet logged",IF(AND(F307&lt;&gt;"",F307&lt;='Start here'!$B$4),IF(AND(H307&lt;&gt;"",I307&lt;&gt;"",I307&lt;='Start here'!$B$4),"Closed and verified","Closed, not verified"),IF(AND(E307&lt;&gt;"",E307&lt;'Start here'!$B$4),"Overdue","Open"))))</f>
        <v/>
      </c>
      <c r="K307" s="18">
        <f>IF(J307="Overdue",'Start here'!$B$4-E307,0)</f>
        <v/>
      </c>
      <c r="L307" s="17">
        <f>IF(A307="","",IF(B307="","Link to a finding",IF(ISNA(MATCH(B307,Findings!$A$2:$A$301,0)),"Finding ID not found",IF(C307="","Describe the corrective action",IF(D307="","Add an owner",IF(E307="","Add a due date",IF(AND(F307&lt;&gt;"",P307&lt;&gt;"",F307&lt;P307),"Completed before the finding was logged",IF(AND(I307&lt;&gt;"",F307&lt;&gt;"",I307&lt;F307),"Verified before completed",IF(AND(H307&lt;&gt;"",H307=D307),"Verifier is the owner",IF(AND(F307&lt;&gt;"",G307=""),"Add completion evidence",IF(AND(F307&lt;&gt;"",H307=""),"Add a verifier",IF(AND(F307&lt;&gt;"",I307=""),"Add a verification date","OK"))))))))))))</f>
        <v/>
      </c>
      <c r="M307" s="17">
        <f>IF(A307="","",IFERROR(INDEX(Findings!$H$2:$H$301,MATCH(B307,Findings!$A$2:$A$301,0)),""))</f>
        <v/>
      </c>
      <c r="N307" s="17">
        <f>IF(A307="","",IFERROR(INDEX(Findings!$O$2:$O$301,MATCH(B307,Findings!$A$2:$A$301,0)),""))</f>
        <v/>
      </c>
      <c r="O307" s="17">
        <f>IF(A307="","",IF(OR('Start here'!$B$5="",N307='Start here'!$B$5),1,0))</f>
        <v/>
      </c>
      <c r="P307" s="19">
        <f>IF(A307="","",IFERROR(IF(INDEX(Findings!$C$2:$C$301,MATCH(B307,Findings!$A$2:$A$301,0))="","",INDEX(Findings!$C$2:$C$301,MATCH(B307,Findings!$A$2:$A$301,0))),""))</f>
        <v/>
      </c>
    </row>
    <row r="308">
      <c r="A308" s="14" t="n"/>
      <c r="B308" s="14" t="n"/>
      <c r="C308" s="14" t="n"/>
      <c r="D308" s="14" t="n"/>
      <c r="E308" s="16" t="n"/>
      <c r="F308" s="16" t="n"/>
      <c r="G308" s="14" t="n"/>
      <c r="H308" s="14" t="n"/>
      <c r="I308" s="16" t="n"/>
      <c r="J308" s="17">
        <f>IF(A308="","",IF(AND(P308&lt;&gt;"",P308&gt;'Start here'!$B$4),"Not yet logged",IF(AND(F308&lt;&gt;"",F308&lt;='Start here'!$B$4),IF(AND(H308&lt;&gt;"",I308&lt;&gt;"",I308&lt;='Start here'!$B$4),"Closed and verified","Closed, not verified"),IF(AND(E308&lt;&gt;"",E308&lt;'Start here'!$B$4),"Overdue","Open"))))</f>
        <v/>
      </c>
      <c r="K308" s="18">
        <f>IF(J308="Overdue",'Start here'!$B$4-E308,0)</f>
        <v/>
      </c>
      <c r="L308" s="17">
        <f>IF(A308="","",IF(B308="","Link to a finding",IF(ISNA(MATCH(B308,Findings!$A$2:$A$301,0)),"Finding ID not found",IF(C308="","Describe the corrective action",IF(D308="","Add an owner",IF(E308="","Add a due date",IF(AND(F308&lt;&gt;"",P308&lt;&gt;"",F308&lt;P308),"Completed before the finding was logged",IF(AND(I308&lt;&gt;"",F308&lt;&gt;"",I308&lt;F308),"Verified before completed",IF(AND(H308&lt;&gt;"",H308=D308),"Verifier is the owner",IF(AND(F308&lt;&gt;"",G308=""),"Add completion evidence",IF(AND(F308&lt;&gt;"",H308=""),"Add a verifier",IF(AND(F308&lt;&gt;"",I308=""),"Add a verification date","OK"))))))))))))</f>
        <v/>
      </c>
      <c r="M308" s="17">
        <f>IF(A308="","",IFERROR(INDEX(Findings!$H$2:$H$301,MATCH(B308,Findings!$A$2:$A$301,0)),""))</f>
        <v/>
      </c>
      <c r="N308" s="17">
        <f>IF(A308="","",IFERROR(INDEX(Findings!$O$2:$O$301,MATCH(B308,Findings!$A$2:$A$301,0)),""))</f>
        <v/>
      </c>
      <c r="O308" s="17">
        <f>IF(A308="","",IF(OR('Start here'!$B$5="",N308='Start here'!$B$5),1,0))</f>
        <v/>
      </c>
      <c r="P308" s="19">
        <f>IF(A308="","",IFERROR(IF(INDEX(Findings!$C$2:$C$301,MATCH(B308,Findings!$A$2:$A$301,0))="","",INDEX(Findings!$C$2:$C$301,MATCH(B308,Findings!$A$2:$A$301,0))),""))</f>
        <v/>
      </c>
    </row>
    <row r="309">
      <c r="A309" s="14" t="n"/>
      <c r="B309" s="14" t="n"/>
      <c r="C309" s="14" t="n"/>
      <c r="D309" s="14" t="n"/>
      <c r="E309" s="16" t="n"/>
      <c r="F309" s="16" t="n"/>
      <c r="G309" s="14" t="n"/>
      <c r="H309" s="14" t="n"/>
      <c r="I309" s="16" t="n"/>
      <c r="J309" s="17">
        <f>IF(A309="","",IF(AND(P309&lt;&gt;"",P309&gt;'Start here'!$B$4),"Not yet logged",IF(AND(F309&lt;&gt;"",F309&lt;='Start here'!$B$4),IF(AND(H309&lt;&gt;"",I309&lt;&gt;"",I309&lt;='Start here'!$B$4),"Closed and verified","Closed, not verified"),IF(AND(E309&lt;&gt;"",E309&lt;'Start here'!$B$4),"Overdue","Open"))))</f>
        <v/>
      </c>
      <c r="K309" s="18">
        <f>IF(J309="Overdue",'Start here'!$B$4-E309,0)</f>
        <v/>
      </c>
      <c r="L309" s="17">
        <f>IF(A309="","",IF(B309="","Link to a finding",IF(ISNA(MATCH(B309,Findings!$A$2:$A$301,0)),"Finding ID not found",IF(C309="","Describe the corrective action",IF(D309="","Add an owner",IF(E309="","Add a due date",IF(AND(F309&lt;&gt;"",P309&lt;&gt;"",F309&lt;P309),"Completed before the finding was logged",IF(AND(I309&lt;&gt;"",F309&lt;&gt;"",I309&lt;F309),"Verified before completed",IF(AND(H309&lt;&gt;"",H309=D309),"Verifier is the owner",IF(AND(F309&lt;&gt;"",G309=""),"Add completion evidence",IF(AND(F309&lt;&gt;"",H309=""),"Add a verifier",IF(AND(F309&lt;&gt;"",I309=""),"Add a verification date","OK"))))))))))))</f>
        <v/>
      </c>
      <c r="M309" s="17">
        <f>IF(A309="","",IFERROR(INDEX(Findings!$H$2:$H$301,MATCH(B309,Findings!$A$2:$A$301,0)),""))</f>
        <v/>
      </c>
      <c r="N309" s="17">
        <f>IF(A309="","",IFERROR(INDEX(Findings!$O$2:$O$301,MATCH(B309,Findings!$A$2:$A$301,0)),""))</f>
        <v/>
      </c>
      <c r="O309" s="17">
        <f>IF(A309="","",IF(OR('Start here'!$B$5="",N309='Start here'!$B$5),1,0))</f>
        <v/>
      </c>
      <c r="P309" s="19">
        <f>IF(A309="","",IFERROR(IF(INDEX(Findings!$C$2:$C$301,MATCH(B309,Findings!$A$2:$A$301,0))="","",INDEX(Findings!$C$2:$C$301,MATCH(B309,Findings!$A$2:$A$301,0))),""))</f>
        <v/>
      </c>
    </row>
    <row r="310">
      <c r="A310" s="14" t="n"/>
      <c r="B310" s="14" t="n"/>
      <c r="C310" s="14" t="n"/>
      <c r="D310" s="14" t="n"/>
      <c r="E310" s="16" t="n"/>
      <c r="F310" s="16" t="n"/>
      <c r="G310" s="14" t="n"/>
      <c r="H310" s="14" t="n"/>
      <c r="I310" s="16" t="n"/>
      <c r="J310" s="17">
        <f>IF(A310="","",IF(AND(P310&lt;&gt;"",P310&gt;'Start here'!$B$4),"Not yet logged",IF(AND(F310&lt;&gt;"",F310&lt;='Start here'!$B$4),IF(AND(H310&lt;&gt;"",I310&lt;&gt;"",I310&lt;='Start here'!$B$4),"Closed and verified","Closed, not verified"),IF(AND(E310&lt;&gt;"",E310&lt;'Start here'!$B$4),"Overdue","Open"))))</f>
        <v/>
      </c>
      <c r="K310" s="18">
        <f>IF(J310="Overdue",'Start here'!$B$4-E310,0)</f>
        <v/>
      </c>
      <c r="L310" s="17">
        <f>IF(A310="","",IF(B310="","Link to a finding",IF(ISNA(MATCH(B310,Findings!$A$2:$A$301,0)),"Finding ID not found",IF(C310="","Describe the corrective action",IF(D310="","Add an owner",IF(E310="","Add a due date",IF(AND(F310&lt;&gt;"",P310&lt;&gt;"",F310&lt;P310),"Completed before the finding was logged",IF(AND(I310&lt;&gt;"",F310&lt;&gt;"",I310&lt;F310),"Verified before completed",IF(AND(H310&lt;&gt;"",H310=D310),"Verifier is the owner",IF(AND(F310&lt;&gt;"",G310=""),"Add completion evidence",IF(AND(F310&lt;&gt;"",H310=""),"Add a verifier",IF(AND(F310&lt;&gt;"",I310=""),"Add a verification date","OK"))))))))))))</f>
        <v/>
      </c>
      <c r="M310" s="17">
        <f>IF(A310="","",IFERROR(INDEX(Findings!$H$2:$H$301,MATCH(B310,Findings!$A$2:$A$301,0)),""))</f>
        <v/>
      </c>
      <c r="N310" s="17">
        <f>IF(A310="","",IFERROR(INDEX(Findings!$O$2:$O$301,MATCH(B310,Findings!$A$2:$A$301,0)),""))</f>
        <v/>
      </c>
      <c r="O310" s="17">
        <f>IF(A310="","",IF(OR('Start here'!$B$5="",N310='Start here'!$B$5),1,0))</f>
        <v/>
      </c>
      <c r="P310" s="19">
        <f>IF(A310="","",IFERROR(IF(INDEX(Findings!$C$2:$C$301,MATCH(B310,Findings!$A$2:$A$301,0))="","",INDEX(Findings!$C$2:$C$301,MATCH(B310,Findings!$A$2:$A$301,0))),""))</f>
        <v/>
      </c>
    </row>
    <row r="311">
      <c r="A311" s="14" t="n"/>
      <c r="B311" s="14" t="n"/>
      <c r="C311" s="14" t="n"/>
      <c r="D311" s="14" t="n"/>
      <c r="E311" s="16" t="n"/>
      <c r="F311" s="16" t="n"/>
      <c r="G311" s="14" t="n"/>
      <c r="H311" s="14" t="n"/>
      <c r="I311" s="16" t="n"/>
      <c r="J311" s="17">
        <f>IF(A311="","",IF(AND(P311&lt;&gt;"",P311&gt;'Start here'!$B$4),"Not yet logged",IF(AND(F311&lt;&gt;"",F311&lt;='Start here'!$B$4),IF(AND(H311&lt;&gt;"",I311&lt;&gt;"",I311&lt;='Start here'!$B$4),"Closed and verified","Closed, not verified"),IF(AND(E311&lt;&gt;"",E311&lt;'Start here'!$B$4),"Overdue","Open"))))</f>
        <v/>
      </c>
      <c r="K311" s="18">
        <f>IF(J311="Overdue",'Start here'!$B$4-E311,0)</f>
        <v/>
      </c>
      <c r="L311" s="17">
        <f>IF(A311="","",IF(B311="","Link to a finding",IF(ISNA(MATCH(B311,Findings!$A$2:$A$301,0)),"Finding ID not found",IF(C311="","Describe the corrective action",IF(D311="","Add an owner",IF(E311="","Add a due date",IF(AND(F311&lt;&gt;"",P311&lt;&gt;"",F311&lt;P311),"Completed before the finding was logged",IF(AND(I311&lt;&gt;"",F311&lt;&gt;"",I311&lt;F311),"Verified before completed",IF(AND(H311&lt;&gt;"",H311=D311),"Verifier is the owner",IF(AND(F311&lt;&gt;"",G311=""),"Add completion evidence",IF(AND(F311&lt;&gt;"",H311=""),"Add a verifier",IF(AND(F311&lt;&gt;"",I311=""),"Add a verification date","OK"))))))))))))</f>
        <v/>
      </c>
      <c r="M311" s="17">
        <f>IF(A311="","",IFERROR(INDEX(Findings!$H$2:$H$301,MATCH(B311,Findings!$A$2:$A$301,0)),""))</f>
        <v/>
      </c>
      <c r="N311" s="17">
        <f>IF(A311="","",IFERROR(INDEX(Findings!$O$2:$O$301,MATCH(B311,Findings!$A$2:$A$301,0)),""))</f>
        <v/>
      </c>
      <c r="O311" s="17">
        <f>IF(A311="","",IF(OR('Start here'!$B$5="",N311='Start here'!$B$5),1,0))</f>
        <v/>
      </c>
      <c r="P311" s="19">
        <f>IF(A311="","",IFERROR(IF(INDEX(Findings!$C$2:$C$301,MATCH(B311,Findings!$A$2:$A$301,0))="","",INDEX(Findings!$C$2:$C$301,MATCH(B311,Findings!$A$2:$A$301,0))),""))</f>
        <v/>
      </c>
    </row>
    <row r="312">
      <c r="A312" s="14" t="n"/>
      <c r="B312" s="14" t="n"/>
      <c r="C312" s="14" t="n"/>
      <c r="D312" s="14" t="n"/>
      <c r="E312" s="16" t="n"/>
      <c r="F312" s="16" t="n"/>
      <c r="G312" s="14" t="n"/>
      <c r="H312" s="14" t="n"/>
      <c r="I312" s="16" t="n"/>
      <c r="J312" s="17">
        <f>IF(A312="","",IF(AND(P312&lt;&gt;"",P312&gt;'Start here'!$B$4),"Not yet logged",IF(AND(F312&lt;&gt;"",F312&lt;='Start here'!$B$4),IF(AND(H312&lt;&gt;"",I312&lt;&gt;"",I312&lt;='Start here'!$B$4),"Closed and verified","Closed, not verified"),IF(AND(E312&lt;&gt;"",E312&lt;'Start here'!$B$4),"Overdue","Open"))))</f>
        <v/>
      </c>
      <c r="K312" s="18">
        <f>IF(J312="Overdue",'Start here'!$B$4-E312,0)</f>
        <v/>
      </c>
      <c r="L312" s="17">
        <f>IF(A312="","",IF(B312="","Link to a finding",IF(ISNA(MATCH(B312,Findings!$A$2:$A$301,0)),"Finding ID not found",IF(C312="","Describe the corrective action",IF(D312="","Add an owner",IF(E312="","Add a due date",IF(AND(F312&lt;&gt;"",P312&lt;&gt;"",F312&lt;P312),"Completed before the finding was logged",IF(AND(I312&lt;&gt;"",F312&lt;&gt;"",I312&lt;F312),"Verified before completed",IF(AND(H312&lt;&gt;"",H312=D312),"Verifier is the owner",IF(AND(F312&lt;&gt;"",G312=""),"Add completion evidence",IF(AND(F312&lt;&gt;"",H312=""),"Add a verifier",IF(AND(F312&lt;&gt;"",I312=""),"Add a verification date","OK"))))))))))))</f>
        <v/>
      </c>
      <c r="M312" s="17">
        <f>IF(A312="","",IFERROR(INDEX(Findings!$H$2:$H$301,MATCH(B312,Findings!$A$2:$A$301,0)),""))</f>
        <v/>
      </c>
      <c r="N312" s="17">
        <f>IF(A312="","",IFERROR(INDEX(Findings!$O$2:$O$301,MATCH(B312,Findings!$A$2:$A$301,0)),""))</f>
        <v/>
      </c>
      <c r="O312" s="17">
        <f>IF(A312="","",IF(OR('Start here'!$B$5="",N312='Start here'!$B$5),1,0))</f>
        <v/>
      </c>
      <c r="P312" s="19">
        <f>IF(A312="","",IFERROR(IF(INDEX(Findings!$C$2:$C$301,MATCH(B312,Findings!$A$2:$A$301,0))="","",INDEX(Findings!$C$2:$C$301,MATCH(B312,Findings!$A$2:$A$301,0))),""))</f>
        <v/>
      </c>
    </row>
    <row r="313">
      <c r="A313" s="14" t="n"/>
      <c r="B313" s="14" t="n"/>
      <c r="C313" s="14" t="n"/>
      <c r="D313" s="14" t="n"/>
      <c r="E313" s="16" t="n"/>
      <c r="F313" s="16" t="n"/>
      <c r="G313" s="14" t="n"/>
      <c r="H313" s="14" t="n"/>
      <c r="I313" s="16" t="n"/>
      <c r="J313" s="17">
        <f>IF(A313="","",IF(AND(P313&lt;&gt;"",P313&gt;'Start here'!$B$4),"Not yet logged",IF(AND(F313&lt;&gt;"",F313&lt;='Start here'!$B$4),IF(AND(H313&lt;&gt;"",I313&lt;&gt;"",I313&lt;='Start here'!$B$4),"Closed and verified","Closed, not verified"),IF(AND(E313&lt;&gt;"",E313&lt;'Start here'!$B$4),"Overdue","Open"))))</f>
        <v/>
      </c>
      <c r="K313" s="18">
        <f>IF(J313="Overdue",'Start here'!$B$4-E313,0)</f>
        <v/>
      </c>
      <c r="L313" s="17">
        <f>IF(A313="","",IF(B313="","Link to a finding",IF(ISNA(MATCH(B313,Findings!$A$2:$A$301,0)),"Finding ID not found",IF(C313="","Describe the corrective action",IF(D313="","Add an owner",IF(E313="","Add a due date",IF(AND(F313&lt;&gt;"",P313&lt;&gt;"",F313&lt;P313),"Completed before the finding was logged",IF(AND(I313&lt;&gt;"",F313&lt;&gt;"",I313&lt;F313),"Verified before completed",IF(AND(H313&lt;&gt;"",H313=D313),"Verifier is the owner",IF(AND(F313&lt;&gt;"",G313=""),"Add completion evidence",IF(AND(F313&lt;&gt;"",H313=""),"Add a verifier",IF(AND(F313&lt;&gt;"",I313=""),"Add a verification date","OK"))))))))))))</f>
        <v/>
      </c>
      <c r="M313" s="17">
        <f>IF(A313="","",IFERROR(INDEX(Findings!$H$2:$H$301,MATCH(B313,Findings!$A$2:$A$301,0)),""))</f>
        <v/>
      </c>
      <c r="N313" s="17">
        <f>IF(A313="","",IFERROR(INDEX(Findings!$O$2:$O$301,MATCH(B313,Findings!$A$2:$A$301,0)),""))</f>
        <v/>
      </c>
      <c r="O313" s="17">
        <f>IF(A313="","",IF(OR('Start here'!$B$5="",N313='Start here'!$B$5),1,0))</f>
        <v/>
      </c>
      <c r="P313" s="19">
        <f>IF(A313="","",IFERROR(IF(INDEX(Findings!$C$2:$C$301,MATCH(B313,Findings!$A$2:$A$301,0))="","",INDEX(Findings!$C$2:$C$301,MATCH(B313,Findings!$A$2:$A$301,0))),""))</f>
        <v/>
      </c>
    </row>
    <row r="314">
      <c r="A314" s="14" t="n"/>
      <c r="B314" s="14" t="n"/>
      <c r="C314" s="14" t="n"/>
      <c r="D314" s="14" t="n"/>
      <c r="E314" s="16" t="n"/>
      <c r="F314" s="16" t="n"/>
      <c r="G314" s="14" t="n"/>
      <c r="H314" s="14" t="n"/>
      <c r="I314" s="16" t="n"/>
      <c r="J314" s="17">
        <f>IF(A314="","",IF(AND(P314&lt;&gt;"",P314&gt;'Start here'!$B$4),"Not yet logged",IF(AND(F314&lt;&gt;"",F314&lt;='Start here'!$B$4),IF(AND(H314&lt;&gt;"",I314&lt;&gt;"",I314&lt;='Start here'!$B$4),"Closed and verified","Closed, not verified"),IF(AND(E314&lt;&gt;"",E314&lt;'Start here'!$B$4),"Overdue","Open"))))</f>
        <v/>
      </c>
      <c r="K314" s="18">
        <f>IF(J314="Overdue",'Start here'!$B$4-E314,0)</f>
        <v/>
      </c>
      <c r="L314" s="17">
        <f>IF(A314="","",IF(B314="","Link to a finding",IF(ISNA(MATCH(B314,Findings!$A$2:$A$301,0)),"Finding ID not found",IF(C314="","Describe the corrective action",IF(D314="","Add an owner",IF(E314="","Add a due date",IF(AND(F314&lt;&gt;"",P314&lt;&gt;"",F314&lt;P314),"Completed before the finding was logged",IF(AND(I314&lt;&gt;"",F314&lt;&gt;"",I314&lt;F314),"Verified before completed",IF(AND(H314&lt;&gt;"",H314=D314),"Verifier is the owner",IF(AND(F314&lt;&gt;"",G314=""),"Add completion evidence",IF(AND(F314&lt;&gt;"",H314=""),"Add a verifier",IF(AND(F314&lt;&gt;"",I314=""),"Add a verification date","OK"))))))))))))</f>
        <v/>
      </c>
      <c r="M314" s="17">
        <f>IF(A314="","",IFERROR(INDEX(Findings!$H$2:$H$301,MATCH(B314,Findings!$A$2:$A$301,0)),""))</f>
        <v/>
      </c>
      <c r="N314" s="17">
        <f>IF(A314="","",IFERROR(INDEX(Findings!$O$2:$O$301,MATCH(B314,Findings!$A$2:$A$301,0)),""))</f>
        <v/>
      </c>
      <c r="O314" s="17">
        <f>IF(A314="","",IF(OR('Start here'!$B$5="",N314='Start here'!$B$5),1,0))</f>
        <v/>
      </c>
      <c r="P314" s="19">
        <f>IF(A314="","",IFERROR(IF(INDEX(Findings!$C$2:$C$301,MATCH(B314,Findings!$A$2:$A$301,0))="","",INDEX(Findings!$C$2:$C$301,MATCH(B314,Findings!$A$2:$A$301,0))),""))</f>
        <v/>
      </c>
    </row>
    <row r="315">
      <c r="A315" s="14" t="n"/>
      <c r="B315" s="14" t="n"/>
      <c r="C315" s="14" t="n"/>
      <c r="D315" s="14" t="n"/>
      <c r="E315" s="16" t="n"/>
      <c r="F315" s="16" t="n"/>
      <c r="G315" s="14" t="n"/>
      <c r="H315" s="14" t="n"/>
      <c r="I315" s="16" t="n"/>
      <c r="J315" s="17">
        <f>IF(A315="","",IF(AND(P315&lt;&gt;"",P315&gt;'Start here'!$B$4),"Not yet logged",IF(AND(F315&lt;&gt;"",F315&lt;='Start here'!$B$4),IF(AND(H315&lt;&gt;"",I315&lt;&gt;"",I315&lt;='Start here'!$B$4),"Closed and verified","Closed, not verified"),IF(AND(E315&lt;&gt;"",E315&lt;'Start here'!$B$4),"Overdue","Open"))))</f>
        <v/>
      </c>
      <c r="K315" s="18">
        <f>IF(J315="Overdue",'Start here'!$B$4-E315,0)</f>
        <v/>
      </c>
      <c r="L315" s="17">
        <f>IF(A315="","",IF(B315="","Link to a finding",IF(ISNA(MATCH(B315,Findings!$A$2:$A$301,0)),"Finding ID not found",IF(C315="","Describe the corrective action",IF(D315="","Add an owner",IF(E315="","Add a due date",IF(AND(F315&lt;&gt;"",P315&lt;&gt;"",F315&lt;P315),"Completed before the finding was logged",IF(AND(I315&lt;&gt;"",F315&lt;&gt;"",I315&lt;F315),"Verified before completed",IF(AND(H315&lt;&gt;"",H315=D315),"Verifier is the owner",IF(AND(F315&lt;&gt;"",G315=""),"Add completion evidence",IF(AND(F315&lt;&gt;"",H315=""),"Add a verifier",IF(AND(F315&lt;&gt;"",I315=""),"Add a verification date","OK"))))))))))))</f>
        <v/>
      </c>
      <c r="M315" s="17">
        <f>IF(A315="","",IFERROR(INDEX(Findings!$H$2:$H$301,MATCH(B315,Findings!$A$2:$A$301,0)),""))</f>
        <v/>
      </c>
      <c r="N315" s="17">
        <f>IF(A315="","",IFERROR(INDEX(Findings!$O$2:$O$301,MATCH(B315,Findings!$A$2:$A$301,0)),""))</f>
        <v/>
      </c>
      <c r="O315" s="17">
        <f>IF(A315="","",IF(OR('Start here'!$B$5="",N315='Start here'!$B$5),1,0))</f>
        <v/>
      </c>
      <c r="P315" s="19">
        <f>IF(A315="","",IFERROR(IF(INDEX(Findings!$C$2:$C$301,MATCH(B315,Findings!$A$2:$A$301,0))="","",INDEX(Findings!$C$2:$C$301,MATCH(B315,Findings!$A$2:$A$301,0))),""))</f>
        <v/>
      </c>
    </row>
    <row r="316">
      <c r="A316" s="14" t="n"/>
      <c r="B316" s="14" t="n"/>
      <c r="C316" s="14" t="n"/>
      <c r="D316" s="14" t="n"/>
      <c r="E316" s="16" t="n"/>
      <c r="F316" s="16" t="n"/>
      <c r="G316" s="14" t="n"/>
      <c r="H316" s="14" t="n"/>
      <c r="I316" s="16" t="n"/>
      <c r="J316" s="17">
        <f>IF(A316="","",IF(AND(P316&lt;&gt;"",P316&gt;'Start here'!$B$4),"Not yet logged",IF(AND(F316&lt;&gt;"",F316&lt;='Start here'!$B$4),IF(AND(H316&lt;&gt;"",I316&lt;&gt;"",I316&lt;='Start here'!$B$4),"Closed and verified","Closed, not verified"),IF(AND(E316&lt;&gt;"",E316&lt;'Start here'!$B$4),"Overdue","Open"))))</f>
        <v/>
      </c>
      <c r="K316" s="18">
        <f>IF(J316="Overdue",'Start here'!$B$4-E316,0)</f>
        <v/>
      </c>
      <c r="L316" s="17">
        <f>IF(A316="","",IF(B316="","Link to a finding",IF(ISNA(MATCH(B316,Findings!$A$2:$A$301,0)),"Finding ID not found",IF(C316="","Describe the corrective action",IF(D316="","Add an owner",IF(E316="","Add a due date",IF(AND(F316&lt;&gt;"",P316&lt;&gt;"",F316&lt;P316),"Completed before the finding was logged",IF(AND(I316&lt;&gt;"",F316&lt;&gt;"",I316&lt;F316),"Verified before completed",IF(AND(H316&lt;&gt;"",H316=D316),"Verifier is the owner",IF(AND(F316&lt;&gt;"",G316=""),"Add completion evidence",IF(AND(F316&lt;&gt;"",H316=""),"Add a verifier",IF(AND(F316&lt;&gt;"",I316=""),"Add a verification date","OK"))))))))))))</f>
        <v/>
      </c>
      <c r="M316" s="17">
        <f>IF(A316="","",IFERROR(INDEX(Findings!$H$2:$H$301,MATCH(B316,Findings!$A$2:$A$301,0)),""))</f>
        <v/>
      </c>
      <c r="N316" s="17">
        <f>IF(A316="","",IFERROR(INDEX(Findings!$O$2:$O$301,MATCH(B316,Findings!$A$2:$A$301,0)),""))</f>
        <v/>
      </c>
      <c r="O316" s="17">
        <f>IF(A316="","",IF(OR('Start here'!$B$5="",N316='Start here'!$B$5),1,0))</f>
        <v/>
      </c>
      <c r="P316" s="19">
        <f>IF(A316="","",IFERROR(IF(INDEX(Findings!$C$2:$C$301,MATCH(B316,Findings!$A$2:$A$301,0))="","",INDEX(Findings!$C$2:$C$301,MATCH(B316,Findings!$A$2:$A$301,0))),""))</f>
        <v/>
      </c>
    </row>
    <row r="317">
      <c r="A317" s="14" t="n"/>
      <c r="B317" s="14" t="n"/>
      <c r="C317" s="14" t="n"/>
      <c r="D317" s="14" t="n"/>
      <c r="E317" s="16" t="n"/>
      <c r="F317" s="16" t="n"/>
      <c r="G317" s="14" t="n"/>
      <c r="H317" s="14" t="n"/>
      <c r="I317" s="16" t="n"/>
      <c r="J317" s="17">
        <f>IF(A317="","",IF(AND(P317&lt;&gt;"",P317&gt;'Start here'!$B$4),"Not yet logged",IF(AND(F317&lt;&gt;"",F317&lt;='Start here'!$B$4),IF(AND(H317&lt;&gt;"",I317&lt;&gt;"",I317&lt;='Start here'!$B$4),"Closed and verified","Closed, not verified"),IF(AND(E317&lt;&gt;"",E317&lt;'Start here'!$B$4),"Overdue","Open"))))</f>
        <v/>
      </c>
      <c r="K317" s="18">
        <f>IF(J317="Overdue",'Start here'!$B$4-E317,0)</f>
        <v/>
      </c>
      <c r="L317" s="17">
        <f>IF(A317="","",IF(B317="","Link to a finding",IF(ISNA(MATCH(B317,Findings!$A$2:$A$301,0)),"Finding ID not found",IF(C317="","Describe the corrective action",IF(D317="","Add an owner",IF(E317="","Add a due date",IF(AND(F317&lt;&gt;"",P317&lt;&gt;"",F317&lt;P317),"Completed before the finding was logged",IF(AND(I317&lt;&gt;"",F317&lt;&gt;"",I317&lt;F317),"Verified before completed",IF(AND(H317&lt;&gt;"",H317=D317),"Verifier is the owner",IF(AND(F317&lt;&gt;"",G317=""),"Add completion evidence",IF(AND(F317&lt;&gt;"",H317=""),"Add a verifier",IF(AND(F317&lt;&gt;"",I317=""),"Add a verification date","OK"))))))))))))</f>
        <v/>
      </c>
      <c r="M317" s="17">
        <f>IF(A317="","",IFERROR(INDEX(Findings!$H$2:$H$301,MATCH(B317,Findings!$A$2:$A$301,0)),""))</f>
        <v/>
      </c>
      <c r="N317" s="17">
        <f>IF(A317="","",IFERROR(INDEX(Findings!$O$2:$O$301,MATCH(B317,Findings!$A$2:$A$301,0)),""))</f>
        <v/>
      </c>
      <c r="O317" s="17">
        <f>IF(A317="","",IF(OR('Start here'!$B$5="",N317='Start here'!$B$5),1,0))</f>
        <v/>
      </c>
      <c r="P317" s="19">
        <f>IF(A317="","",IFERROR(IF(INDEX(Findings!$C$2:$C$301,MATCH(B317,Findings!$A$2:$A$301,0))="","",INDEX(Findings!$C$2:$C$301,MATCH(B317,Findings!$A$2:$A$301,0))),""))</f>
        <v/>
      </c>
    </row>
    <row r="318">
      <c r="A318" s="14" t="n"/>
      <c r="B318" s="14" t="n"/>
      <c r="C318" s="14" t="n"/>
      <c r="D318" s="14" t="n"/>
      <c r="E318" s="16" t="n"/>
      <c r="F318" s="16" t="n"/>
      <c r="G318" s="14" t="n"/>
      <c r="H318" s="14" t="n"/>
      <c r="I318" s="16" t="n"/>
      <c r="J318" s="17">
        <f>IF(A318="","",IF(AND(P318&lt;&gt;"",P318&gt;'Start here'!$B$4),"Not yet logged",IF(AND(F318&lt;&gt;"",F318&lt;='Start here'!$B$4),IF(AND(H318&lt;&gt;"",I318&lt;&gt;"",I318&lt;='Start here'!$B$4),"Closed and verified","Closed, not verified"),IF(AND(E318&lt;&gt;"",E318&lt;'Start here'!$B$4),"Overdue","Open"))))</f>
        <v/>
      </c>
      <c r="K318" s="18">
        <f>IF(J318="Overdue",'Start here'!$B$4-E318,0)</f>
        <v/>
      </c>
      <c r="L318" s="17">
        <f>IF(A318="","",IF(B318="","Link to a finding",IF(ISNA(MATCH(B318,Findings!$A$2:$A$301,0)),"Finding ID not found",IF(C318="","Describe the corrective action",IF(D318="","Add an owner",IF(E318="","Add a due date",IF(AND(F318&lt;&gt;"",P318&lt;&gt;"",F318&lt;P318),"Completed before the finding was logged",IF(AND(I318&lt;&gt;"",F318&lt;&gt;"",I318&lt;F318),"Verified before completed",IF(AND(H318&lt;&gt;"",H318=D318),"Verifier is the owner",IF(AND(F318&lt;&gt;"",G318=""),"Add completion evidence",IF(AND(F318&lt;&gt;"",H318=""),"Add a verifier",IF(AND(F318&lt;&gt;"",I318=""),"Add a verification date","OK"))))))))))))</f>
        <v/>
      </c>
      <c r="M318" s="17">
        <f>IF(A318="","",IFERROR(INDEX(Findings!$H$2:$H$301,MATCH(B318,Findings!$A$2:$A$301,0)),""))</f>
        <v/>
      </c>
      <c r="N318" s="17">
        <f>IF(A318="","",IFERROR(INDEX(Findings!$O$2:$O$301,MATCH(B318,Findings!$A$2:$A$301,0)),""))</f>
        <v/>
      </c>
      <c r="O318" s="17">
        <f>IF(A318="","",IF(OR('Start here'!$B$5="",N318='Start here'!$B$5),1,0))</f>
        <v/>
      </c>
      <c r="P318" s="19">
        <f>IF(A318="","",IFERROR(IF(INDEX(Findings!$C$2:$C$301,MATCH(B318,Findings!$A$2:$A$301,0))="","",INDEX(Findings!$C$2:$C$301,MATCH(B318,Findings!$A$2:$A$301,0))),""))</f>
        <v/>
      </c>
    </row>
    <row r="319">
      <c r="A319" s="14" t="n"/>
      <c r="B319" s="14" t="n"/>
      <c r="C319" s="14" t="n"/>
      <c r="D319" s="14" t="n"/>
      <c r="E319" s="16" t="n"/>
      <c r="F319" s="16" t="n"/>
      <c r="G319" s="14" t="n"/>
      <c r="H319" s="14" t="n"/>
      <c r="I319" s="16" t="n"/>
      <c r="J319" s="17">
        <f>IF(A319="","",IF(AND(P319&lt;&gt;"",P319&gt;'Start here'!$B$4),"Not yet logged",IF(AND(F319&lt;&gt;"",F319&lt;='Start here'!$B$4),IF(AND(H319&lt;&gt;"",I319&lt;&gt;"",I319&lt;='Start here'!$B$4),"Closed and verified","Closed, not verified"),IF(AND(E319&lt;&gt;"",E319&lt;'Start here'!$B$4),"Overdue","Open"))))</f>
        <v/>
      </c>
      <c r="K319" s="18">
        <f>IF(J319="Overdue",'Start here'!$B$4-E319,0)</f>
        <v/>
      </c>
      <c r="L319" s="17">
        <f>IF(A319="","",IF(B319="","Link to a finding",IF(ISNA(MATCH(B319,Findings!$A$2:$A$301,0)),"Finding ID not found",IF(C319="","Describe the corrective action",IF(D319="","Add an owner",IF(E319="","Add a due date",IF(AND(F319&lt;&gt;"",P319&lt;&gt;"",F319&lt;P319),"Completed before the finding was logged",IF(AND(I319&lt;&gt;"",F319&lt;&gt;"",I319&lt;F319),"Verified before completed",IF(AND(H319&lt;&gt;"",H319=D319),"Verifier is the owner",IF(AND(F319&lt;&gt;"",G319=""),"Add completion evidence",IF(AND(F319&lt;&gt;"",H319=""),"Add a verifier",IF(AND(F319&lt;&gt;"",I319=""),"Add a verification date","OK"))))))))))))</f>
        <v/>
      </c>
      <c r="M319" s="17">
        <f>IF(A319="","",IFERROR(INDEX(Findings!$H$2:$H$301,MATCH(B319,Findings!$A$2:$A$301,0)),""))</f>
        <v/>
      </c>
      <c r="N319" s="17">
        <f>IF(A319="","",IFERROR(INDEX(Findings!$O$2:$O$301,MATCH(B319,Findings!$A$2:$A$301,0)),""))</f>
        <v/>
      </c>
      <c r="O319" s="17">
        <f>IF(A319="","",IF(OR('Start here'!$B$5="",N319='Start here'!$B$5),1,0))</f>
        <v/>
      </c>
      <c r="P319" s="19">
        <f>IF(A319="","",IFERROR(IF(INDEX(Findings!$C$2:$C$301,MATCH(B319,Findings!$A$2:$A$301,0))="","",INDEX(Findings!$C$2:$C$301,MATCH(B319,Findings!$A$2:$A$301,0))),""))</f>
        <v/>
      </c>
    </row>
    <row r="320">
      <c r="A320" s="14" t="n"/>
      <c r="B320" s="14" t="n"/>
      <c r="C320" s="14" t="n"/>
      <c r="D320" s="14" t="n"/>
      <c r="E320" s="16" t="n"/>
      <c r="F320" s="16" t="n"/>
      <c r="G320" s="14" t="n"/>
      <c r="H320" s="14" t="n"/>
      <c r="I320" s="16" t="n"/>
      <c r="J320" s="17">
        <f>IF(A320="","",IF(AND(P320&lt;&gt;"",P320&gt;'Start here'!$B$4),"Not yet logged",IF(AND(F320&lt;&gt;"",F320&lt;='Start here'!$B$4),IF(AND(H320&lt;&gt;"",I320&lt;&gt;"",I320&lt;='Start here'!$B$4),"Closed and verified","Closed, not verified"),IF(AND(E320&lt;&gt;"",E320&lt;'Start here'!$B$4),"Overdue","Open"))))</f>
        <v/>
      </c>
      <c r="K320" s="18">
        <f>IF(J320="Overdue",'Start here'!$B$4-E320,0)</f>
        <v/>
      </c>
      <c r="L320" s="17">
        <f>IF(A320="","",IF(B320="","Link to a finding",IF(ISNA(MATCH(B320,Findings!$A$2:$A$301,0)),"Finding ID not found",IF(C320="","Describe the corrective action",IF(D320="","Add an owner",IF(E320="","Add a due date",IF(AND(F320&lt;&gt;"",P320&lt;&gt;"",F320&lt;P320),"Completed before the finding was logged",IF(AND(I320&lt;&gt;"",F320&lt;&gt;"",I320&lt;F320),"Verified before completed",IF(AND(H320&lt;&gt;"",H320=D320),"Verifier is the owner",IF(AND(F320&lt;&gt;"",G320=""),"Add completion evidence",IF(AND(F320&lt;&gt;"",H320=""),"Add a verifier",IF(AND(F320&lt;&gt;"",I320=""),"Add a verification date","OK"))))))))))))</f>
        <v/>
      </c>
      <c r="M320" s="17">
        <f>IF(A320="","",IFERROR(INDEX(Findings!$H$2:$H$301,MATCH(B320,Findings!$A$2:$A$301,0)),""))</f>
        <v/>
      </c>
      <c r="N320" s="17">
        <f>IF(A320="","",IFERROR(INDEX(Findings!$O$2:$O$301,MATCH(B320,Findings!$A$2:$A$301,0)),""))</f>
        <v/>
      </c>
      <c r="O320" s="17">
        <f>IF(A320="","",IF(OR('Start here'!$B$5="",N320='Start here'!$B$5),1,0))</f>
        <v/>
      </c>
      <c r="P320" s="19">
        <f>IF(A320="","",IFERROR(IF(INDEX(Findings!$C$2:$C$301,MATCH(B320,Findings!$A$2:$A$301,0))="","",INDEX(Findings!$C$2:$C$301,MATCH(B320,Findings!$A$2:$A$301,0))),""))</f>
        <v/>
      </c>
    </row>
    <row r="321">
      <c r="A321" s="14" t="n"/>
      <c r="B321" s="14" t="n"/>
      <c r="C321" s="14" t="n"/>
      <c r="D321" s="14" t="n"/>
      <c r="E321" s="16" t="n"/>
      <c r="F321" s="16" t="n"/>
      <c r="G321" s="14" t="n"/>
      <c r="H321" s="14" t="n"/>
      <c r="I321" s="16" t="n"/>
      <c r="J321" s="17">
        <f>IF(A321="","",IF(AND(P321&lt;&gt;"",P321&gt;'Start here'!$B$4),"Not yet logged",IF(AND(F321&lt;&gt;"",F321&lt;='Start here'!$B$4),IF(AND(H321&lt;&gt;"",I321&lt;&gt;"",I321&lt;='Start here'!$B$4),"Closed and verified","Closed, not verified"),IF(AND(E321&lt;&gt;"",E321&lt;'Start here'!$B$4),"Overdue","Open"))))</f>
        <v/>
      </c>
      <c r="K321" s="18">
        <f>IF(J321="Overdue",'Start here'!$B$4-E321,0)</f>
        <v/>
      </c>
      <c r="L321" s="17">
        <f>IF(A321="","",IF(B321="","Link to a finding",IF(ISNA(MATCH(B321,Findings!$A$2:$A$301,0)),"Finding ID not found",IF(C321="","Describe the corrective action",IF(D321="","Add an owner",IF(E321="","Add a due date",IF(AND(F321&lt;&gt;"",P321&lt;&gt;"",F321&lt;P321),"Completed before the finding was logged",IF(AND(I321&lt;&gt;"",F321&lt;&gt;"",I321&lt;F321),"Verified before completed",IF(AND(H321&lt;&gt;"",H321=D321),"Verifier is the owner",IF(AND(F321&lt;&gt;"",G321=""),"Add completion evidence",IF(AND(F321&lt;&gt;"",H321=""),"Add a verifier",IF(AND(F321&lt;&gt;"",I321=""),"Add a verification date","OK"))))))))))))</f>
        <v/>
      </c>
      <c r="M321" s="17">
        <f>IF(A321="","",IFERROR(INDEX(Findings!$H$2:$H$301,MATCH(B321,Findings!$A$2:$A$301,0)),""))</f>
        <v/>
      </c>
      <c r="N321" s="17">
        <f>IF(A321="","",IFERROR(INDEX(Findings!$O$2:$O$301,MATCH(B321,Findings!$A$2:$A$301,0)),""))</f>
        <v/>
      </c>
      <c r="O321" s="17">
        <f>IF(A321="","",IF(OR('Start here'!$B$5="",N321='Start here'!$B$5),1,0))</f>
        <v/>
      </c>
      <c r="P321" s="19">
        <f>IF(A321="","",IFERROR(IF(INDEX(Findings!$C$2:$C$301,MATCH(B321,Findings!$A$2:$A$301,0))="","",INDEX(Findings!$C$2:$C$301,MATCH(B321,Findings!$A$2:$A$301,0))),""))</f>
        <v/>
      </c>
    </row>
    <row r="322">
      <c r="A322" s="14" t="n"/>
      <c r="B322" s="14" t="n"/>
      <c r="C322" s="14" t="n"/>
      <c r="D322" s="14" t="n"/>
      <c r="E322" s="16" t="n"/>
      <c r="F322" s="16" t="n"/>
      <c r="G322" s="14" t="n"/>
      <c r="H322" s="14" t="n"/>
      <c r="I322" s="16" t="n"/>
      <c r="J322" s="17">
        <f>IF(A322="","",IF(AND(P322&lt;&gt;"",P322&gt;'Start here'!$B$4),"Not yet logged",IF(AND(F322&lt;&gt;"",F322&lt;='Start here'!$B$4),IF(AND(H322&lt;&gt;"",I322&lt;&gt;"",I322&lt;='Start here'!$B$4),"Closed and verified","Closed, not verified"),IF(AND(E322&lt;&gt;"",E322&lt;'Start here'!$B$4),"Overdue","Open"))))</f>
        <v/>
      </c>
      <c r="K322" s="18">
        <f>IF(J322="Overdue",'Start here'!$B$4-E322,0)</f>
        <v/>
      </c>
      <c r="L322" s="17">
        <f>IF(A322="","",IF(B322="","Link to a finding",IF(ISNA(MATCH(B322,Findings!$A$2:$A$301,0)),"Finding ID not found",IF(C322="","Describe the corrective action",IF(D322="","Add an owner",IF(E322="","Add a due date",IF(AND(F322&lt;&gt;"",P322&lt;&gt;"",F322&lt;P322),"Completed before the finding was logged",IF(AND(I322&lt;&gt;"",F322&lt;&gt;"",I322&lt;F322),"Verified before completed",IF(AND(H322&lt;&gt;"",H322=D322),"Verifier is the owner",IF(AND(F322&lt;&gt;"",G322=""),"Add completion evidence",IF(AND(F322&lt;&gt;"",H322=""),"Add a verifier",IF(AND(F322&lt;&gt;"",I322=""),"Add a verification date","OK"))))))))))))</f>
        <v/>
      </c>
      <c r="M322" s="17">
        <f>IF(A322="","",IFERROR(INDEX(Findings!$H$2:$H$301,MATCH(B322,Findings!$A$2:$A$301,0)),""))</f>
        <v/>
      </c>
      <c r="N322" s="17">
        <f>IF(A322="","",IFERROR(INDEX(Findings!$O$2:$O$301,MATCH(B322,Findings!$A$2:$A$301,0)),""))</f>
        <v/>
      </c>
      <c r="O322" s="17">
        <f>IF(A322="","",IF(OR('Start here'!$B$5="",N322='Start here'!$B$5),1,0))</f>
        <v/>
      </c>
      <c r="P322" s="19">
        <f>IF(A322="","",IFERROR(IF(INDEX(Findings!$C$2:$C$301,MATCH(B322,Findings!$A$2:$A$301,0))="","",INDEX(Findings!$C$2:$C$301,MATCH(B322,Findings!$A$2:$A$301,0))),""))</f>
        <v/>
      </c>
    </row>
    <row r="323">
      <c r="A323" s="14" t="n"/>
      <c r="B323" s="14" t="n"/>
      <c r="C323" s="14" t="n"/>
      <c r="D323" s="14" t="n"/>
      <c r="E323" s="16" t="n"/>
      <c r="F323" s="16" t="n"/>
      <c r="G323" s="14" t="n"/>
      <c r="H323" s="14" t="n"/>
      <c r="I323" s="16" t="n"/>
      <c r="J323" s="17">
        <f>IF(A323="","",IF(AND(P323&lt;&gt;"",P323&gt;'Start here'!$B$4),"Not yet logged",IF(AND(F323&lt;&gt;"",F323&lt;='Start here'!$B$4),IF(AND(H323&lt;&gt;"",I323&lt;&gt;"",I323&lt;='Start here'!$B$4),"Closed and verified","Closed, not verified"),IF(AND(E323&lt;&gt;"",E323&lt;'Start here'!$B$4),"Overdue","Open"))))</f>
        <v/>
      </c>
      <c r="K323" s="18">
        <f>IF(J323="Overdue",'Start here'!$B$4-E323,0)</f>
        <v/>
      </c>
      <c r="L323" s="17">
        <f>IF(A323="","",IF(B323="","Link to a finding",IF(ISNA(MATCH(B323,Findings!$A$2:$A$301,0)),"Finding ID not found",IF(C323="","Describe the corrective action",IF(D323="","Add an owner",IF(E323="","Add a due date",IF(AND(F323&lt;&gt;"",P323&lt;&gt;"",F323&lt;P323),"Completed before the finding was logged",IF(AND(I323&lt;&gt;"",F323&lt;&gt;"",I323&lt;F323),"Verified before completed",IF(AND(H323&lt;&gt;"",H323=D323),"Verifier is the owner",IF(AND(F323&lt;&gt;"",G323=""),"Add completion evidence",IF(AND(F323&lt;&gt;"",H323=""),"Add a verifier",IF(AND(F323&lt;&gt;"",I323=""),"Add a verification date","OK"))))))))))))</f>
        <v/>
      </c>
      <c r="M323" s="17">
        <f>IF(A323="","",IFERROR(INDEX(Findings!$H$2:$H$301,MATCH(B323,Findings!$A$2:$A$301,0)),""))</f>
        <v/>
      </c>
      <c r="N323" s="17">
        <f>IF(A323="","",IFERROR(INDEX(Findings!$O$2:$O$301,MATCH(B323,Findings!$A$2:$A$301,0)),""))</f>
        <v/>
      </c>
      <c r="O323" s="17">
        <f>IF(A323="","",IF(OR('Start here'!$B$5="",N323='Start here'!$B$5),1,0))</f>
        <v/>
      </c>
      <c r="P323" s="19">
        <f>IF(A323="","",IFERROR(IF(INDEX(Findings!$C$2:$C$301,MATCH(B323,Findings!$A$2:$A$301,0))="","",INDEX(Findings!$C$2:$C$301,MATCH(B323,Findings!$A$2:$A$301,0))),""))</f>
        <v/>
      </c>
    </row>
    <row r="324">
      <c r="A324" s="14" t="n"/>
      <c r="B324" s="14" t="n"/>
      <c r="C324" s="14" t="n"/>
      <c r="D324" s="14" t="n"/>
      <c r="E324" s="16" t="n"/>
      <c r="F324" s="16" t="n"/>
      <c r="G324" s="14" t="n"/>
      <c r="H324" s="14" t="n"/>
      <c r="I324" s="16" t="n"/>
      <c r="J324" s="17">
        <f>IF(A324="","",IF(AND(P324&lt;&gt;"",P324&gt;'Start here'!$B$4),"Not yet logged",IF(AND(F324&lt;&gt;"",F324&lt;='Start here'!$B$4),IF(AND(H324&lt;&gt;"",I324&lt;&gt;"",I324&lt;='Start here'!$B$4),"Closed and verified","Closed, not verified"),IF(AND(E324&lt;&gt;"",E324&lt;'Start here'!$B$4),"Overdue","Open"))))</f>
        <v/>
      </c>
      <c r="K324" s="18">
        <f>IF(J324="Overdue",'Start here'!$B$4-E324,0)</f>
        <v/>
      </c>
      <c r="L324" s="17">
        <f>IF(A324="","",IF(B324="","Link to a finding",IF(ISNA(MATCH(B324,Findings!$A$2:$A$301,0)),"Finding ID not found",IF(C324="","Describe the corrective action",IF(D324="","Add an owner",IF(E324="","Add a due date",IF(AND(F324&lt;&gt;"",P324&lt;&gt;"",F324&lt;P324),"Completed before the finding was logged",IF(AND(I324&lt;&gt;"",F324&lt;&gt;"",I324&lt;F324),"Verified before completed",IF(AND(H324&lt;&gt;"",H324=D324),"Verifier is the owner",IF(AND(F324&lt;&gt;"",G324=""),"Add completion evidence",IF(AND(F324&lt;&gt;"",H324=""),"Add a verifier",IF(AND(F324&lt;&gt;"",I324=""),"Add a verification date","OK"))))))))))))</f>
        <v/>
      </c>
      <c r="M324" s="17">
        <f>IF(A324="","",IFERROR(INDEX(Findings!$H$2:$H$301,MATCH(B324,Findings!$A$2:$A$301,0)),""))</f>
        <v/>
      </c>
      <c r="N324" s="17">
        <f>IF(A324="","",IFERROR(INDEX(Findings!$O$2:$O$301,MATCH(B324,Findings!$A$2:$A$301,0)),""))</f>
        <v/>
      </c>
      <c r="O324" s="17">
        <f>IF(A324="","",IF(OR('Start here'!$B$5="",N324='Start here'!$B$5),1,0))</f>
        <v/>
      </c>
      <c r="P324" s="19">
        <f>IF(A324="","",IFERROR(IF(INDEX(Findings!$C$2:$C$301,MATCH(B324,Findings!$A$2:$A$301,0))="","",INDEX(Findings!$C$2:$C$301,MATCH(B324,Findings!$A$2:$A$301,0))),""))</f>
        <v/>
      </c>
    </row>
    <row r="325">
      <c r="A325" s="14" t="n"/>
      <c r="B325" s="14" t="n"/>
      <c r="C325" s="14" t="n"/>
      <c r="D325" s="14" t="n"/>
      <c r="E325" s="16" t="n"/>
      <c r="F325" s="16" t="n"/>
      <c r="G325" s="14" t="n"/>
      <c r="H325" s="14" t="n"/>
      <c r="I325" s="16" t="n"/>
      <c r="J325" s="17">
        <f>IF(A325="","",IF(AND(P325&lt;&gt;"",P325&gt;'Start here'!$B$4),"Not yet logged",IF(AND(F325&lt;&gt;"",F325&lt;='Start here'!$B$4),IF(AND(H325&lt;&gt;"",I325&lt;&gt;"",I325&lt;='Start here'!$B$4),"Closed and verified","Closed, not verified"),IF(AND(E325&lt;&gt;"",E325&lt;'Start here'!$B$4),"Overdue","Open"))))</f>
        <v/>
      </c>
      <c r="K325" s="18">
        <f>IF(J325="Overdue",'Start here'!$B$4-E325,0)</f>
        <v/>
      </c>
      <c r="L325" s="17">
        <f>IF(A325="","",IF(B325="","Link to a finding",IF(ISNA(MATCH(B325,Findings!$A$2:$A$301,0)),"Finding ID not found",IF(C325="","Describe the corrective action",IF(D325="","Add an owner",IF(E325="","Add a due date",IF(AND(F325&lt;&gt;"",P325&lt;&gt;"",F325&lt;P325),"Completed before the finding was logged",IF(AND(I325&lt;&gt;"",F325&lt;&gt;"",I325&lt;F325),"Verified before completed",IF(AND(H325&lt;&gt;"",H325=D325),"Verifier is the owner",IF(AND(F325&lt;&gt;"",G325=""),"Add completion evidence",IF(AND(F325&lt;&gt;"",H325=""),"Add a verifier",IF(AND(F325&lt;&gt;"",I325=""),"Add a verification date","OK"))))))))))))</f>
        <v/>
      </c>
      <c r="M325" s="17">
        <f>IF(A325="","",IFERROR(INDEX(Findings!$H$2:$H$301,MATCH(B325,Findings!$A$2:$A$301,0)),""))</f>
        <v/>
      </c>
      <c r="N325" s="17">
        <f>IF(A325="","",IFERROR(INDEX(Findings!$O$2:$O$301,MATCH(B325,Findings!$A$2:$A$301,0)),""))</f>
        <v/>
      </c>
      <c r="O325" s="17">
        <f>IF(A325="","",IF(OR('Start here'!$B$5="",N325='Start here'!$B$5),1,0))</f>
        <v/>
      </c>
      <c r="P325" s="19">
        <f>IF(A325="","",IFERROR(IF(INDEX(Findings!$C$2:$C$301,MATCH(B325,Findings!$A$2:$A$301,0))="","",INDEX(Findings!$C$2:$C$301,MATCH(B325,Findings!$A$2:$A$301,0))),""))</f>
        <v/>
      </c>
    </row>
    <row r="326">
      <c r="A326" s="14" t="n"/>
      <c r="B326" s="14" t="n"/>
      <c r="C326" s="14" t="n"/>
      <c r="D326" s="14" t="n"/>
      <c r="E326" s="16" t="n"/>
      <c r="F326" s="16" t="n"/>
      <c r="G326" s="14" t="n"/>
      <c r="H326" s="14" t="n"/>
      <c r="I326" s="16" t="n"/>
      <c r="J326" s="17">
        <f>IF(A326="","",IF(AND(P326&lt;&gt;"",P326&gt;'Start here'!$B$4),"Not yet logged",IF(AND(F326&lt;&gt;"",F326&lt;='Start here'!$B$4),IF(AND(H326&lt;&gt;"",I326&lt;&gt;"",I326&lt;='Start here'!$B$4),"Closed and verified","Closed, not verified"),IF(AND(E326&lt;&gt;"",E326&lt;'Start here'!$B$4),"Overdue","Open"))))</f>
        <v/>
      </c>
      <c r="K326" s="18">
        <f>IF(J326="Overdue",'Start here'!$B$4-E326,0)</f>
        <v/>
      </c>
      <c r="L326" s="17">
        <f>IF(A326="","",IF(B326="","Link to a finding",IF(ISNA(MATCH(B326,Findings!$A$2:$A$301,0)),"Finding ID not found",IF(C326="","Describe the corrective action",IF(D326="","Add an owner",IF(E326="","Add a due date",IF(AND(F326&lt;&gt;"",P326&lt;&gt;"",F326&lt;P326),"Completed before the finding was logged",IF(AND(I326&lt;&gt;"",F326&lt;&gt;"",I326&lt;F326),"Verified before completed",IF(AND(H326&lt;&gt;"",H326=D326),"Verifier is the owner",IF(AND(F326&lt;&gt;"",G326=""),"Add completion evidence",IF(AND(F326&lt;&gt;"",H326=""),"Add a verifier",IF(AND(F326&lt;&gt;"",I326=""),"Add a verification date","OK"))))))))))))</f>
        <v/>
      </c>
      <c r="M326" s="17">
        <f>IF(A326="","",IFERROR(INDEX(Findings!$H$2:$H$301,MATCH(B326,Findings!$A$2:$A$301,0)),""))</f>
        <v/>
      </c>
      <c r="N326" s="17">
        <f>IF(A326="","",IFERROR(INDEX(Findings!$O$2:$O$301,MATCH(B326,Findings!$A$2:$A$301,0)),""))</f>
        <v/>
      </c>
      <c r="O326" s="17">
        <f>IF(A326="","",IF(OR('Start here'!$B$5="",N326='Start here'!$B$5),1,0))</f>
        <v/>
      </c>
      <c r="P326" s="19">
        <f>IF(A326="","",IFERROR(IF(INDEX(Findings!$C$2:$C$301,MATCH(B326,Findings!$A$2:$A$301,0))="","",INDEX(Findings!$C$2:$C$301,MATCH(B326,Findings!$A$2:$A$301,0))),""))</f>
        <v/>
      </c>
    </row>
    <row r="327">
      <c r="A327" s="14" t="n"/>
      <c r="B327" s="14" t="n"/>
      <c r="C327" s="14" t="n"/>
      <c r="D327" s="14" t="n"/>
      <c r="E327" s="16" t="n"/>
      <c r="F327" s="16" t="n"/>
      <c r="G327" s="14" t="n"/>
      <c r="H327" s="14" t="n"/>
      <c r="I327" s="16" t="n"/>
      <c r="J327" s="17">
        <f>IF(A327="","",IF(AND(P327&lt;&gt;"",P327&gt;'Start here'!$B$4),"Not yet logged",IF(AND(F327&lt;&gt;"",F327&lt;='Start here'!$B$4),IF(AND(H327&lt;&gt;"",I327&lt;&gt;"",I327&lt;='Start here'!$B$4),"Closed and verified","Closed, not verified"),IF(AND(E327&lt;&gt;"",E327&lt;'Start here'!$B$4),"Overdue","Open"))))</f>
        <v/>
      </c>
      <c r="K327" s="18">
        <f>IF(J327="Overdue",'Start here'!$B$4-E327,0)</f>
        <v/>
      </c>
      <c r="L327" s="17">
        <f>IF(A327="","",IF(B327="","Link to a finding",IF(ISNA(MATCH(B327,Findings!$A$2:$A$301,0)),"Finding ID not found",IF(C327="","Describe the corrective action",IF(D327="","Add an owner",IF(E327="","Add a due date",IF(AND(F327&lt;&gt;"",P327&lt;&gt;"",F327&lt;P327),"Completed before the finding was logged",IF(AND(I327&lt;&gt;"",F327&lt;&gt;"",I327&lt;F327),"Verified before completed",IF(AND(H327&lt;&gt;"",H327=D327),"Verifier is the owner",IF(AND(F327&lt;&gt;"",G327=""),"Add completion evidence",IF(AND(F327&lt;&gt;"",H327=""),"Add a verifier",IF(AND(F327&lt;&gt;"",I327=""),"Add a verification date","OK"))))))))))))</f>
        <v/>
      </c>
      <c r="M327" s="17">
        <f>IF(A327="","",IFERROR(INDEX(Findings!$H$2:$H$301,MATCH(B327,Findings!$A$2:$A$301,0)),""))</f>
        <v/>
      </c>
      <c r="N327" s="17">
        <f>IF(A327="","",IFERROR(INDEX(Findings!$O$2:$O$301,MATCH(B327,Findings!$A$2:$A$301,0)),""))</f>
        <v/>
      </c>
      <c r="O327" s="17">
        <f>IF(A327="","",IF(OR('Start here'!$B$5="",N327='Start here'!$B$5),1,0))</f>
        <v/>
      </c>
      <c r="P327" s="19">
        <f>IF(A327="","",IFERROR(IF(INDEX(Findings!$C$2:$C$301,MATCH(B327,Findings!$A$2:$A$301,0))="","",INDEX(Findings!$C$2:$C$301,MATCH(B327,Findings!$A$2:$A$301,0))),""))</f>
        <v/>
      </c>
    </row>
    <row r="328">
      <c r="A328" s="14" t="n"/>
      <c r="B328" s="14" t="n"/>
      <c r="C328" s="14" t="n"/>
      <c r="D328" s="14" t="n"/>
      <c r="E328" s="16" t="n"/>
      <c r="F328" s="16" t="n"/>
      <c r="G328" s="14" t="n"/>
      <c r="H328" s="14" t="n"/>
      <c r="I328" s="16" t="n"/>
      <c r="J328" s="17">
        <f>IF(A328="","",IF(AND(P328&lt;&gt;"",P328&gt;'Start here'!$B$4),"Not yet logged",IF(AND(F328&lt;&gt;"",F328&lt;='Start here'!$B$4),IF(AND(H328&lt;&gt;"",I328&lt;&gt;"",I328&lt;='Start here'!$B$4),"Closed and verified","Closed, not verified"),IF(AND(E328&lt;&gt;"",E328&lt;'Start here'!$B$4),"Overdue","Open"))))</f>
        <v/>
      </c>
      <c r="K328" s="18">
        <f>IF(J328="Overdue",'Start here'!$B$4-E328,0)</f>
        <v/>
      </c>
      <c r="L328" s="17">
        <f>IF(A328="","",IF(B328="","Link to a finding",IF(ISNA(MATCH(B328,Findings!$A$2:$A$301,0)),"Finding ID not found",IF(C328="","Describe the corrective action",IF(D328="","Add an owner",IF(E328="","Add a due date",IF(AND(F328&lt;&gt;"",P328&lt;&gt;"",F328&lt;P328),"Completed before the finding was logged",IF(AND(I328&lt;&gt;"",F328&lt;&gt;"",I328&lt;F328),"Verified before completed",IF(AND(H328&lt;&gt;"",H328=D328),"Verifier is the owner",IF(AND(F328&lt;&gt;"",G328=""),"Add completion evidence",IF(AND(F328&lt;&gt;"",H328=""),"Add a verifier",IF(AND(F328&lt;&gt;"",I328=""),"Add a verification date","OK"))))))))))))</f>
        <v/>
      </c>
      <c r="M328" s="17">
        <f>IF(A328="","",IFERROR(INDEX(Findings!$H$2:$H$301,MATCH(B328,Findings!$A$2:$A$301,0)),""))</f>
        <v/>
      </c>
      <c r="N328" s="17">
        <f>IF(A328="","",IFERROR(INDEX(Findings!$O$2:$O$301,MATCH(B328,Findings!$A$2:$A$301,0)),""))</f>
        <v/>
      </c>
      <c r="O328" s="17">
        <f>IF(A328="","",IF(OR('Start here'!$B$5="",N328='Start here'!$B$5),1,0))</f>
        <v/>
      </c>
      <c r="P328" s="19">
        <f>IF(A328="","",IFERROR(IF(INDEX(Findings!$C$2:$C$301,MATCH(B328,Findings!$A$2:$A$301,0))="","",INDEX(Findings!$C$2:$C$301,MATCH(B328,Findings!$A$2:$A$301,0))),""))</f>
        <v/>
      </c>
    </row>
    <row r="329">
      <c r="A329" s="14" t="n"/>
      <c r="B329" s="14" t="n"/>
      <c r="C329" s="14" t="n"/>
      <c r="D329" s="14" t="n"/>
      <c r="E329" s="16" t="n"/>
      <c r="F329" s="16" t="n"/>
      <c r="G329" s="14" t="n"/>
      <c r="H329" s="14" t="n"/>
      <c r="I329" s="16" t="n"/>
      <c r="J329" s="17">
        <f>IF(A329="","",IF(AND(P329&lt;&gt;"",P329&gt;'Start here'!$B$4),"Not yet logged",IF(AND(F329&lt;&gt;"",F329&lt;='Start here'!$B$4),IF(AND(H329&lt;&gt;"",I329&lt;&gt;"",I329&lt;='Start here'!$B$4),"Closed and verified","Closed, not verified"),IF(AND(E329&lt;&gt;"",E329&lt;'Start here'!$B$4),"Overdue","Open"))))</f>
        <v/>
      </c>
      <c r="K329" s="18">
        <f>IF(J329="Overdue",'Start here'!$B$4-E329,0)</f>
        <v/>
      </c>
      <c r="L329" s="17">
        <f>IF(A329="","",IF(B329="","Link to a finding",IF(ISNA(MATCH(B329,Findings!$A$2:$A$301,0)),"Finding ID not found",IF(C329="","Describe the corrective action",IF(D329="","Add an owner",IF(E329="","Add a due date",IF(AND(F329&lt;&gt;"",P329&lt;&gt;"",F329&lt;P329),"Completed before the finding was logged",IF(AND(I329&lt;&gt;"",F329&lt;&gt;"",I329&lt;F329),"Verified before completed",IF(AND(H329&lt;&gt;"",H329=D329),"Verifier is the owner",IF(AND(F329&lt;&gt;"",G329=""),"Add completion evidence",IF(AND(F329&lt;&gt;"",H329=""),"Add a verifier",IF(AND(F329&lt;&gt;"",I329=""),"Add a verification date","OK"))))))))))))</f>
        <v/>
      </c>
      <c r="M329" s="17">
        <f>IF(A329="","",IFERROR(INDEX(Findings!$H$2:$H$301,MATCH(B329,Findings!$A$2:$A$301,0)),""))</f>
        <v/>
      </c>
      <c r="N329" s="17">
        <f>IF(A329="","",IFERROR(INDEX(Findings!$O$2:$O$301,MATCH(B329,Findings!$A$2:$A$301,0)),""))</f>
        <v/>
      </c>
      <c r="O329" s="17">
        <f>IF(A329="","",IF(OR('Start here'!$B$5="",N329='Start here'!$B$5),1,0))</f>
        <v/>
      </c>
      <c r="P329" s="19">
        <f>IF(A329="","",IFERROR(IF(INDEX(Findings!$C$2:$C$301,MATCH(B329,Findings!$A$2:$A$301,0))="","",INDEX(Findings!$C$2:$C$301,MATCH(B329,Findings!$A$2:$A$301,0))),""))</f>
        <v/>
      </c>
    </row>
    <row r="330">
      <c r="A330" s="14" t="n"/>
      <c r="B330" s="14" t="n"/>
      <c r="C330" s="14" t="n"/>
      <c r="D330" s="14" t="n"/>
      <c r="E330" s="16" t="n"/>
      <c r="F330" s="16" t="n"/>
      <c r="G330" s="14" t="n"/>
      <c r="H330" s="14" t="n"/>
      <c r="I330" s="16" t="n"/>
      <c r="J330" s="17">
        <f>IF(A330="","",IF(AND(P330&lt;&gt;"",P330&gt;'Start here'!$B$4),"Not yet logged",IF(AND(F330&lt;&gt;"",F330&lt;='Start here'!$B$4),IF(AND(H330&lt;&gt;"",I330&lt;&gt;"",I330&lt;='Start here'!$B$4),"Closed and verified","Closed, not verified"),IF(AND(E330&lt;&gt;"",E330&lt;'Start here'!$B$4),"Overdue","Open"))))</f>
        <v/>
      </c>
      <c r="K330" s="18">
        <f>IF(J330="Overdue",'Start here'!$B$4-E330,0)</f>
        <v/>
      </c>
      <c r="L330" s="17">
        <f>IF(A330="","",IF(B330="","Link to a finding",IF(ISNA(MATCH(B330,Findings!$A$2:$A$301,0)),"Finding ID not found",IF(C330="","Describe the corrective action",IF(D330="","Add an owner",IF(E330="","Add a due date",IF(AND(F330&lt;&gt;"",P330&lt;&gt;"",F330&lt;P330),"Completed before the finding was logged",IF(AND(I330&lt;&gt;"",F330&lt;&gt;"",I330&lt;F330),"Verified before completed",IF(AND(H330&lt;&gt;"",H330=D330),"Verifier is the owner",IF(AND(F330&lt;&gt;"",G330=""),"Add completion evidence",IF(AND(F330&lt;&gt;"",H330=""),"Add a verifier",IF(AND(F330&lt;&gt;"",I330=""),"Add a verification date","OK"))))))))))))</f>
        <v/>
      </c>
      <c r="M330" s="17">
        <f>IF(A330="","",IFERROR(INDEX(Findings!$H$2:$H$301,MATCH(B330,Findings!$A$2:$A$301,0)),""))</f>
        <v/>
      </c>
      <c r="N330" s="17">
        <f>IF(A330="","",IFERROR(INDEX(Findings!$O$2:$O$301,MATCH(B330,Findings!$A$2:$A$301,0)),""))</f>
        <v/>
      </c>
      <c r="O330" s="17">
        <f>IF(A330="","",IF(OR('Start here'!$B$5="",N330='Start here'!$B$5),1,0))</f>
        <v/>
      </c>
      <c r="P330" s="19">
        <f>IF(A330="","",IFERROR(IF(INDEX(Findings!$C$2:$C$301,MATCH(B330,Findings!$A$2:$A$301,0))="","",INDEX(Findings!$C$2:$C$301,MATCH(B330,Findings!$A$2:$A$301,0))),""))</f>
        <v/>
      </c>
    </row>
    <row r="331">
      <c r="A331" s="14" t="n"/>
      <c r="B331" s="14" t="n"/>
      <c r="C331" s="14" t="n"/>
      <c r="D331" s="14" t="n"/>
      <c r="E331" s="16" t="n"/>
      <c r="F331" s="16" t="n"/>
      <c r="G331" s="14" t="n"/>
      <c r="H331" s="14" t="n"/>
      <c r="I331" s="16" t="n"/>
      <c r="J331" s="17">
        <f>IF(A331="","",IF(AND(P331&lt;&gt;"",P331&gt;'Start here'!$B$4),"Not yet logged",IF(AND(F331&lt;&gt;"",F331&lt;='Start here'!$B$4),IF(AND(H331&lt;&gt;"",I331&lt;&gt;"",I331&lt;='Start here'!$B$4),"Closed and verified","Closed, not verified"),IF(AND(E331&lt;&gt;"",E331&lt;'Start here'!$B$4),"Overdue","Open"))))</f>
        <v/>
      </c>
      <c r="K331" s="18">
        <f>IF(J331="Overdue",'Start here'!$B$4-E331,0)</f>
        <v/>
      </c>
      <c r="L331" s="17">
        <f>IF(A331="","",IF(B331="","Link to a finding",IF(ISNA(MATCH(B331,Findings!$A$2:$A$301,0)),"Finding ID not found",IF(C331="","Describe the corrective action",IF(D331="","Add an owner",IF(E331="","Add a due date",IF(AND(F331&lt;&gt;"",P331&lt;&gt;"",F331&lt;P331),"Completed before the finding was logged",IF(AND(I331&lt;&gt;"",F331&lt;&gt;"",I331&lt;F331),"Verified before completed",IF(AND(H331&lt;&gt;"",H331=D331),"Verifier is the owner",IF(AND(F331&lt;&gt;"",G331=""),"Add completion evidence",IF(AND(F331&lt;&gt;"",H331=""),"Add a verifier",IF(AND(F331&lt;&gt;"",I331=""),"Add a verification date","OK"))))))))))))</f>
        <v/>
      </c>
      <c r="M331" s="17">
        <f>IF(A331="","",IFERROR(INDEX(Findings!$H$2:$H$301,MATCH(B331,Findings!$A$2:$A$301,0)),""))</f>
        <v/>
      </c>
      <c r="N331" s="17">
        <f>IF(A331="","",IFERROR(INDEX(Findings!$O$2:$O$301,MATCH(B331,Findings!$A$2:$A$301,0)),""))</f>
        <v/>
      </c>
      <c r="O331" s="17">
        <f>IF(A331="","",IF(OR('Start here'!$B$5="",N331='Start here'!$B$5),1,0))</f>
        <v/>
      </c>
      <c r="P331" s="19">
        <f>IF(A331="","",IFERROR(IF(INDEX(Findings!$C$2:$C$301,MATCH(B331,Findings!$A$2:$A$301,0))="","",INDEX(Findings!$C$2:$C$301,MATCH(B331,Findings!$A$2:$A$301,0))),""))</f>
        <v/>
      </c>
    </row>
    <row r="332">
      <c r="A332" s="14" t="n"/>
      <c r="B332" s="14" t="n"/>
      <c r="C332" s="14" t="n"/>
      <c r="D332" s="14" t="n"/>
      <c r="E332" s="16" t="n"/>
      <c r="F332" s="16" t="n"/>
      <c r="G332" s="14" t="n"/>
      <c r="H332" s="14" t="n"/>
      <c r="I332" s="16" t="n"/>
      <c r="J332" s="17">
        <f>IF(A332="","",IF(AND(P332&lt;&gt;"",P332&gt;'Start here'!$B$4),"Not yet logged",IF(AND(F332&lt;&gt;"",F332&lt;='Start here'!$B$4),IF(AND(H332&lt;&gt;"",I332&lt;&gt;"",I332&lt;='Start here'!$B$4),"Closed and verified","Closed, not verified"),IF(AND(E332&lt;&gt;"",E332&lt;'Start here'!$B$4),"Overdue","Open"))))</f>
        <v/>
      </c>
      <c r="K332" s="18">
        <f>IF(J332="Overdue",'Start here'!$B$4-E332,0)</f>
        <v/>
      </c>
      <c r="L332" s="17">
        <f>IF(A332="","",IF(B332="","Link to a finding",IF(ISNA(MATCH(B332,Findings!$A$2:$A$301,0)),"Finding ID not found",IF(C332="","Describe the corrective action",IF(D332="","Add an owner",IF(E332="","Add a due date",IF(AND(F332&lt;&gt;"",P332&lt;&gt;"",F332&lt;P332),"Completed before the finding was logged",IF(AND(I332&lt;&gt;"",F332&lt;&gt;"",I332&lt;F332),"Verified before completed",IF(AND(H332&lt;&gt;"",H332=D332),"Verifier is the owner",IF(AND(F332&lt;&gt;"",G332=""),"Add completion evidence",IF(AND(F332&lt;&gt;"",H332=""),"Add a verifier",IF(AND(F332&lt;&gt;"",I332=""),"Add a verification date","OK"))))))))))))</f>
        <v/>
      </c>
      <c r="M332" s="17">
        <f>IF(A332="","",IFERROR(INDEX(Findings!$H$2:$H$301,MATCH(B332,Findings!$A$2:$A$301,0)),""))</f>
        <v/>
      </c>
      <c r="N332" s="17">
        <f>IF(A332="","",IFERROR(INDEX(Findings!$O$2:$O$301,MATCH(B332,Findings!$A$2:$A$301,0)),""))</f>
        <v/>
      </c>
      <c r="O332" s="17">
        <f>IF(A332="","",IF(OR('Start here'!$B$5="",N332='Start here'!$B$5),1,0))</f>
        <v/>
      </c>
      <c r="P332" s="19">
        <f>IF(A332="","",IFERROR(IF(INDEX(Findings!$C$2:$C$301,MATCH(B332,Findings!$A$2:$A$301,0))="","",INDEX(Findings!$C$2:$C$301,MATCH(B332,Findings!$A$2:$A$301,0))),""))</f>
        <v/>
      </c>
    </row>
    <row r="333">
      <c r="A333" s="14" t="n"/>
      <c r="B333" s="14" t="n"/>
      <c r="C333" s="14" t="n"/>
      <c r="D333" s="14" t="n"/>
      <c r="E333" s="16" t="n"/>
      <c r="F333" s="16" t="n"/>
      <c r="G333" s="14" t="n"/>
      <c r="H333" s="14" t="n"/>
      <c r="I333" s="16" t="n"/>
      <c r="J333" s="17">
        <f>IF(A333="","",IF(AND(P333&lt;&gt;"",P333&gt;'Start here'!$B$4),"Not yet logged",IF(AND(F333&lt;&gt;"",F333&lt;='Start here'!$B$4),IF(AND(H333&lt;&gt;"",I333&lt;&gt;"",I333&lt;='Start here'!$B$4),"Closed and verified","Closed, not verified"),IF(AND(E333&lt;&gt;"",E333&lt;'Start here'!$B$4),"Overdue","Open"))))</f>
        <v/>
      </c>
      <c r="K333" s="18">
        <f>IF(J333="Overdue",'Start here'!$B$4-E333,0)</f>
        <v/>
      </c>
      <c r="L333" s="17">
        <f>IF(A333="","",IF(B333="","Link to a finding",IF(ISNA(MATCH(B333,Findings!$A$2:$A$301,0)),"Finding ID not found",IF(C333="","Describe the corrective action",IF(D333="","Add an owner",IF(E333="","Add a due date",IF(AND(F333&lt;&gt;"",P333&lt;&gt;"",F333&lt;P333),"Completed before the finding was logged",IF(AND(I333&lt;&gt;"",F333&lt;&gt;"",I333&lt;F333),"Verified before completed",IF(AND(H333&lt;&gt;"",H333=D333),"Verifier is the owner",IF(AND(F333&lt;&gt;"",G333=""),"Add completion evidence",IF(AND(F333&lt;&gt;"",H333=""),"Add a verifier",IF(AND(F333&lt;&gt;"",I333=""),"Add a verification date","OK"))))))))))))</f>
        <v/>
      </c>
      <c r="M333" s="17">
        <f>IF(A333="","",IFERROR(INDEX(Findings!$H$2:$H$301,MATCH(B333,Findings!$A$2:$A$301,0)),""))</f>
        <v/>
      </c>
      <c r="N333" s="17">
        <f>IF(A333="","",IFERROR(INDEX(Findings!$O$2:$O$301,MATCH(B333,Findings!$A$2:$A$301,0)),""))</f>
        <v/>
      </c>
      <c r="O333" s="17">
        <f>IF(A333="","",IF(OR('Start here'!$B$5="",N333='Start here'!$B$5),1,0))</f>
        <v/>
      </c>
      <c r="P333" s="19">
        <f>IF(A333="","",IFERROR(IF(INDEX(Findings!$C$2:$C$301,MATCH(B333,Findings!$A$2:$A$301,0))="","",INDEX(Findings!$C$2:$C$301,MATCH(B333,Findings!$A$2:$A$301,0))),""))</f>
        <v/>
      </c>
    </row>
    <row r="334">
      <c r="A334" s="14" t="n"/>
      <c r="B334" s="14" t="n"/>
      <c r="C334" s="14" t="n"/>
      <c r="D334" s="14" t="n"/>
      <c r="E334" s="16" t="n"/>
      <c r="F334" s="16" t="n"/>
      <c r="G334" s="14" t="n"/>
      <c r="H334" s="14" t="n"/>
      <c r="I334" s="16" t="n"/>
      <c r="J334" s="17">
        <f>IF(A334="","",IF(AND(P334&lt;&gt;"",P334&gt;'Start here'!$B$4),"Not yet logged",IF(AND(F334&lt;&gt;"",F334&lt;='Start here'!$B$4),IF(AND(H334&lt;&gt;"",I334&lt;&gt;"",I334&lt;='Start here'!$B$4),"Closed and verified","Closed, not verified"),IF(AND(E334&lt;&gt;"",E334&lt;'Start here'!$B$4),"Overdue","Open"))))</f>
        <v/>
      </c>
      <c r="K334" s="18">
        <f>IF(J334="Overdue",'Start here'!$B$4-E334,0)</f>
        <v/>
      </c>
      <c r="L334" s="17">
        <f>IF(A334="","",IF(B334="","Link to a finding",IF(ISNA(MATCH(B334,Findings!$A$2:$A$301,0)),"Finding ID not found",IF(C334="","Describe the corrective action",IF(D334="","Add an owner",IF(E334="","Add a due date",IF(AND(F334&lt;&gt;"",P334&lt;&gt;"",F334&lt;P334),"Completed before the finding was logged",IF(AND(I334&lt;&gt;"",F334&lt;&gt;"",I334&lt;F334),"Verified before completed",IF(AND(H334&lt;&gt;"",H334=D334),"Verifier is the owner",IF(AND(F334&lt;&gt;"",G334=""),"Add completion evidence",IF(AND(F334&lt;&gt;"",H334=""),"Add a verifier",IF(AND(F334&lt;&gt;"",I334=""),"Add a verification date","OK"))))))))))))</f>
        <v/>
      </c>
      <c r="M334" s="17">
        <f>IF(A334="","",IFERROR(INDEX(Findings!$H$2:$H$301,MATCH(B334,Findings!$A$2:$A$301,0)),""))</f>
        <v/>
      </c>
      <c r="N334" s="17">
        <f>IF(A334="","",IFERROR(INDEX(Findings!$O$2:$O$301,MATCH(B334,Findings!$A$2:$A$301,0)),""))</f>
        <v/>
      </c>
      <c r="O334" s="17">
        <f>IF(A334="","",IF(OR('Start here'!$B$5="",N334='Start here'!$B$5),1,0))</f>
        <v/>
      </c>
      <c r="P334" s="19">
        <f>IF(A334="","",IFERROR(IF(INDEX(Findings!$C$2:$C$301,MATCH(B334,Findings!$A$2:$A$301,0))="","",INDEX(Findings!$C$2:$C$301,MATCH(B334,Findings!$A$2:$A$301,0))),""))</f>
        <v/>
      </c>
    </row>
    <row r="335">
      <c r="A335" s="14" t="n"/>
      <c r="B335" s="14" t="n"/>
      <c r="C335" s="14" t="n"/>
      <c r="D335" s="14" t="n"/>
      <c r="E335" s="16" t="n"/>
      <c r="F335" s="16" t="n"/>
      <c r="G335" s="14" t="n"/>
      <c r="H335" s="14" t="n"/>
      <c r="I335" s="16" t="n"/>
      <c r="J335" s="17">
        <f>IF(A335="","",IF(AND(P335&lt;&gt;"",P335&gt;'Start here'!$B$4),"Not yet logged",IF(AND(F335&lt;&gt;"",F335&lt;='Start here'!$B$4),IF(AND(H335&lt;&gt;"",I335&lt;&gt;"",I335&lt;='Start here'!$B$4),"Closed and verified","Closed, not verified"),IF(AND(E335&lt;&gt;"",E335&lt;'Start here'!$B$4),"Overdue","Open"))))</f>
        <v/>
      </c>
      <c r="K335" s="18">
        <f>IF(J335="Overdue",'Start here'!$B$4-E335,0)</f>
        <v/>
      </c>
      <c r="L335" s="17">
        <f>IF(A335="","",IF(B335="","Link to a finding",IF(ISNA(MATCH(B335,Findings!$A$2:$A$301,0)),"Finding ID not found",IF(C335="","Describe the corrective action",IF(D335="","Add an owner",IF(E335="","Add a due date",IF(AND(F335&lt;&gt;"",P335&lt;&gt;"",F335&lt;P335),"Completed before the finding was logged",IF(AND(I335&lt;&gt;"",F335&lt;&gt;"",I335&lt;F335),"Verified before completed",IF(AND(H335&lt;&gt;"",H335=D335),"Verifier is the owner",IF(AND(F335&lt;&gt;"",G335=""),"Add completion evidence",IF(AND(F335&lt;&gt;"",H335=""),"Add a verifier",IF(AND(F335&lt;&gt;"",I335=""),"Add a verification date","OK"))))))))))))</f>
        <v/>
      </c>
      <c r="M335" s="17">
        <f>IF(A335="","",IFERROR(INDEX(Findings!$H$2:$H$301,MATCH(B335,Findings!$A$2:$A$301,0)),""))</f>
        <v/>
      </c>
      <c r="N335" s="17">
        <f>IF(A335="","",IFERROR(INDEX(Findings!$O$2:$O$301,MATCH(B335,Findings!$A$2:$A$301,0)),""))</f>
        <v/>
      </c>
      <c r="O335" s="17">
        <f>IF(A335="","",IF(OR('Start here'!$B$5="",N335='Start here'!$B$5),1,0))</f>
        <v/>
      </c>
      <c r="P335" s="19">
        <f>IF(A335="","",IFERROR(IF(INDEX(Findings!$C$2:$C$301,MATCH(B335,Findings!$A$2:$A$301,0))="","",INDEX(Findings!$C$2:$C$301,MATCH(B335,Findings!$A$2:$A$301,0))),""))</f>
        <v/>
      </c>
    </row>
    <row r="336">
      <c r="A336" s="14" t="n"/>
      <c r="B336" s="14" t="n"/>
      <c r="C336" s="14" t="n"/>
      <c r="D336" s="14" t="n"/>
      <c r="E336" s="16" t="n"/>
      <c r="F336" s="16" t="n"/>
      <c r="G336" s="14" t="n"/>
      <c r="H336" s="14" t="n"/>
      <c r="I336" s="16" t="n"/>
      <c r="J336" s="17">
        <f>IF(A336="","",IF(AND(P336&lt;&gt;"",P336&gt;'Start here'!$B$4),"Not yet logged",IF(AND(F336&lt;&gt;"",F336&lt;='Start here'!$B$4),IF(AND(H336&lt;&gt;"",I336&lt;&gt;"",I336&lt;='Start here'!$B$4),"Closed and verified","Closed, not verified"),IF(AND(E336&lt;&gt;"",E336&lt;'Start here'!$B$4),"Overdue","Open"))))</f>
        <v/>
      </c>
      <c r="K336" s="18">
        <f>IF(J336="Overdue",'Start here'!$B$4-E336,0)</f>
        <v/>
      </c>
      <c r="L336" s="17">
        <f>IF(A336="","",IF(B336="","Link to a finding",IF(ISNA(MATCH(B336,Findings!$A$2:$A$301,0)),"Finding ID not found",IF(C336="","Describe the corrective action",IF(D336="","Add an owner",IF(E336="","Add a due date",IF(AND(F336&lt;&gt;"",P336&lt;&gt;"",F336&lt;P336),"Completed before the finding was logged",IF(AND(I336&lt;&gt;"",F336&lt;&gt;"",I336&lt;F336),"Verified before completed",IF(AND(H336&lt;&gt;"",H336=D336),"Verifier is the owner",IF(AND(F336&lt;&gt;"",G336=""),"Add completion evidence",IF(AND(F336&lt;&gt;"",H336=""),"Add a verifier",IF(AND(F336&lt;&gt;"",I336=""),"Add a verification date","OK"))))))))))))</f>
        <v/>
      </c>
      <c r="M336" s="17">
        <f>IF(A336="","",IFERROR(INDEX(Findings!$H$2:$H$301,MATCH(B336,Findings!$A$2:$A$301,0)),""))</f>
        <v/>
      </c>
      <c r="N336" s="17">
        <f>IF(A336="","",IFERROR(INDEX(Findings!$O$2:$O$301,MATCH(B336,Findings!$A$2:$A$301,0)),""))</f>
        <v/>
      </c>
      <c r="O336" s="17">
        <f>IF(A336="","",IF(OR('Start here'!$B$5="",N336='Start here'!$B$5),1,0))</f>
        <v/>
      </c>
      <c r="P336" s="19">
        <f>IF(A336="","",IFERROR(IF(INDEX(Findings!$C$2:$C$301,MATCH(B336,Findings!$A$2:$A$301,0))="","",INDEX(Findings!$C$2:$C$301,MATCH(B336,Findings!$A$2:$A$301,0))),""))</f>
        <v/>
      </c>
    </row>
    <row r="337">
      <c r="A337" s="14" t="n"/>
      <c r="B337" s="14" t="n"/>
      <c r="C337" s="14" t="n"/>
      <c r="D337" s="14" t="n"/>
      <c r="E337" s="16" t="n"/>
      <c r="F337" s="16" t="n"/>
      <c r="G337" s="14" t="n"/>
      <c r="H337" s="14" t="n"/>
      <c r="I337" s="16" t="n"/>
      <c r="J337" s="17">
        <f>IF(A337="","",IF(AND(P337&lt;&gt;"",P337&gt;'Start here'!$B$4),"Not yet logged",IF(AND(F337&lt;&gt;"",F337&lt;='Start here'!$B$4),IF(AND(H337&lt;&gt;"",I337&lt;&gt;"",I337&lt;='Start here'!$B$4),"Closed and verified","Closed, not verified"),IF(AND(E337&lt;&gt;"",E337&lt;'Start here'!$B$4),"Overdue","Open"))))</f>
        <v/>
      </c>
      <c r="K337" s="18">
        <f>IF(J337="Overdue",'Start here'!$B$4-E337,0)</f>
        <v/>
      </c>
      <c r="L337" s="17">
        <f>IF(A337="","",IF(B337="","Link to a finding",IF(ISNA(MATCH(B337,Findings!$A$2:$A$301,0)),"Finding ID not found",IF(C337="","Describe the corrective action",IF(D337="","Add an owner",IF(E337="","Add a due date",IF(AND(F337&lt;&gt;"",P337&lt;&gt;"",F337&lt;P337),"Completed before the finding was logged",IF(AND(I337&lt;&gt;"",F337&lt;&gt;"",I337&lt;F337),"Verified before completed",IF(AND(H337&lt;&gt;"",H337=D337),"Verifier is the owner",IF(AND(F337&lt;&gt;"",G337=""),"Add completion evidence",IF(AND(F337&lt;&gt;"",H337=""),"Add a verifier",IF(AND(F337&lt;&gt;"",I337=""),"Add a verification date","OK"))))))))))))</f>
        <v/>
      </c>
      <c r="M337" s="17">
        <f>IF(A337="","",IFERROR(INDEX(Findings!$H$2:$H$301,MATCH(B337,Findings!$A$2:$A$301,0)),""))</f>
        <v/>
      </c>
      <c r="N337" s="17">
        <f>IF(A337="","",IFERROR(INDEX(Findings!$O$2:$O$301,MATCH(B337,Findings!$A$2:$A$301,0)),""))</f>
        <v/>
      </c>
      <c r="O337" s="17">
        <f>IF(A337="","",IF(OR('Start here'!$B$5="",N337='Start here'!$B$5),1,0))</f>
        <v/>
      </c>
      <c r="P337" s="19">
        <f>IF(A337="","",IFERROR(IF(INDEX(Findings!$C$2:$C$301,MATCH(B337,Findings!$A$2:$A$301,0))="","",INDEX(Findings!$C$2:$C$301,MATCH(B337,Findings!$A$2:$A$301,0))),""))</f>
        <v/>
      </c>
    </row>
    <row r="338">
      <c r="A338" s="14" t="n"/>
      <c r="B338" s="14" t="n"/>
      <c r="C338" s="14" t="n"/>
      <c r="D338" s="14" t="n"/>
      <c r="E338" s="16" t="n"/>
      <c r="F338" s="16" t="n"/>
      <c r="G338" s="14" t="n"/>
      <c r="H338" s="14" t="n"/>
      <c r="I338" s="16" t="n"/>
      <c r="J338" s="17">
        <f>IF(A338="","",IF(AND(P338&lt;&gt;"",P338&gt;'Start here'!$B$4),"Not yet logged",IF(AND(F338&lt;&gt;"",F338&lt;='Start here'!$B$4),IF(AND(H338&lt;&gt;"",I338&lt;&gt;"",I338&lt;='Start here'!$B$4),"Closed and verified","Closed, not verified"),IF(AND(E338&lt;&gt;"",E338&lt;'Start here'!$B$4),"Overdue","Open"))))</f>
        <v/>
      </c>
      <c r="K338" s="18">
        <f>IF(J338="Overdue",'Start here'!$B$4-E338,0)</f>
        <v/>
      </c>
      <c r="L338" s="17">
        <f>IF(A338="","",IF(B338="","Link to a finding",IF(ISNA(MATCH(B338,Findings!$A$2:$A$301,0)),"Finding ID not found",IF(C338="","Describe the corrective action",IF(D338="","Add an owner",IF(E338="","Add a due date",IF(AND(F338&lt;&gt;"",P338&lt;&gt;"",F338&lt;P338),"Completed before the finding was logged",IF(AND(I338&lt;&gt;"",F338&lt;&gt;"",I338&lt;F338),"Verified before completed",IF(AND(H338&lt;&gt;"",H338=D338),"Verifier is the owner",IF(AND(F338&lt;&gt;"",G338=""),"Add completion evidence",IF(AND(F338&lt;&gt;"",H338=""),"Add a verifier",IF(AND(F338&lt;&gt;"",I338=""),"Add a verification date","OK"))))))))))))</f>
        <v/>
      </c>
      <c r="M338" s="17">
        <f>IF(A338="","",IFERROR(INDEX(Findings!$H$2:$H$301,MATCH(B338,Findings!$A$2:$A$301,0)),""))</f>
        <v/>
      </c>
      <c r="N338" s="17">
        <f>IF(A338="","",IFERROR(INDEX(Findings!$O$2:$O$301,MATCH(B338,Findings!$A$2:$A$301,0)),""))</f>
        <v/>
      </c>
      <c r="O338" s="17">
        <f>IF(A338="","",IF(OR('Start here'!$B$5="",N338='Start here'!$B$5),1,0))</f>
        <v/>
      </c>
      <c r="P338" s="19">
        <f>IF(A338="","",IFERROR(IF(INDEX(Findings!$C$2:$C$301,MATCH(B338,Findings!$A$2:$A$301,0))="","",INDEX(Findings!$C$2:$C$301,MATCH(B338,Findings!$A$2:$A$301,0))),""))</f>
        <v/>
      </c>
    </row>
    <row r="339">
      <c r="A339" s="14" t="n"/>
      <c r="B339" s="14" t="n"/>
      <c r="C339" s="14" t="n"/>
      <c r="D339" s="14" t="n"/>
      <c r="E339" s="16" t="n"/>
      <c r="F339" s="16" t="n"/>
      <c r="G339" s="14" t="n"/>
      <c r="H339" s="14" t="n"/>
      <c r="I339" s="16" t="n"/>
      <c r="J339" s="17">
        <f>IF(A339="","",IF(AND(P339&lt;&gt;"",P339&gt;'Start here'!$B$4),"Not yet logged",IF(AND(F339&lt;&gt;"",F339&lt;='Start here'!$B$4),IF(AND(H339&lt;&gt;"",I339&lt;&gt;"",I339&lt;='Start here'!$B$4),"Closed and verified","Closed, not verified"),IF(AND(E339&lt;&gt;"",E339&lt;'Start here'!$B$4),"Overdue","Open"))))</f>
        <v/>
      </c>
      <c r="K339" s="18">
        <f>IF(J339="Overdue",'Start here'!$B$4-E339,0)</f>
        <v/>
      </c>
      <c r="L339" s="17">
        <f>IF(A339="","",IF(B339="","Link to a finding",IF(ISNA(MATCH(B339,Findings!$A$2:$A$301,0)),"Finding ID not found",IF(C339="","Describe the corrective action",IF(D339="","Add an owner",IF(E339="","Add a due date",IF(AND(F339&lt;&gt;"",P339&lt;&gt;"",F339&lt;P339),"Completed before the finding was logged",IF(AND(I339&lt;&gt;"",F339&lt;&gt;"",I339&lt;F339),"Verified before completed",IF(AND(H339&lt;&gt;"",H339=D339),"Verifier is the owner",IF(AND(F339&lt;&gt;"",G339=""),"Add completion evidence",IF(AND(F339&lt;&gt;"",H339=""),"Add a verifier",IF(AND(F339&lt;&gt;"",I339=""),"Add a verification date","OK"))))))))))))</f>
        <v/>
      </c>
      <c r="M339" s="17">
        <f>IF(A339="","",IFERROR(INDEX(Findings!$H$2:$H$301,MATCH(B339,Findings!$A$2:$A$301,0)),""))</f>
        <v/>
      </c>
      <c r="N339" s="17">
        <f>IF(A339="","",IFERROR(INDEX(Findings!$O$2:$O$301,MATCH(B339,Findings!$A$2:$A$301,0)),""))</f>
        <v/>
      </c>
      <c r="O339" s="17">
        <f>IF(A339="","",IF(OR('Start here'!$B$5="",N339='Start here'!$B$5),1,0))</f>
        <v/>
      </c>
      <c r="P339" s="19">
        <f>IF(A339="","",IFERROR(IF(INDEX(Findings!$C$2:$C$301,MATCH(B339,Findings!$A$2:$A$301,0))="","",INDEX(Findings!$C$2:$C$301,MATCH(B339,Findings!$A$2:$A$301,0))),""))</f>
        <v/>
      </c>
    </row>
    <row r="340">
      <c r="A340" s="14" t="n"/>
      <c r="B340" s="14" t="n"/>
      <c r="C340" s="14" t="n"/>
      <c r="D340" s="14" t="n"/>
      <c r="E340" s="16" t="n"/>
      <c r="F340" s="16" t="n"/>
      <c r="G340" s="14" t="n"/>
      <c r="H340" s="14" t="n"/>
      <c r="I340" s="16" t="n"/>
      <c r="J340" s="17">
        <f>IF(A340="","",IF(AND(P340&lt;&gt;"",P340&gt;'Start here'!$B$4),"Not yet logged",IF(AND(F340&lt;&gt;"",F340&lt;='Start here'!$B$4),IF(AND(H340&lt;&gt;"",I340&lt;&gt;"",I340&lt;='Start here'!$B$4),"Closed and verified","Closed, not verified"),IF(AND(E340&lt;&gt;"",E340&lt;'Start here'!$B$4),"Overdue","Open"))))</f>
        <v/>
      </c>
      <c r="K340" s="18">
        <f>IF(J340="Overdue",'Start here'!$B$4-E340,0)</f>
        <v/>
      </c>
      <c r="L340" s="17">
        <f>IF(A340="","",IF(B340="","Link to a finding",IF(ISNA(MATCH(B340,Findings!$A$2:$A$301,0)),"Finding ID not found",IF(C340="","Describe the corrective action",IF(D340="","Add an owner",IF(E340="","Add a due date",IF(AND(F340&lt;&gt;"",P340&lt;&gt;"",F340&lt;P340),"Completed before the finding was logged",IF(AND(I340&lt;&gt;"",F340&lt;&gt;"",I340&lt;F340),"Verified before completed",IF(AND(H340&lt;&gt;"",H340=D340),"Verifier is the owner",IF(AND(F340&lt;&gt;"",G340=""),"Add completion evidence",IF(AND(F340&lt;&gt;"",H340=""),"Add a verifier",IF(AND(F340&lt;&gt;"",I340=""),"Add a verification date","OK"))))))))))))</f>
        <v/>
      </c>
      <c r="M340" s="17">
        <f>IF(A340="","",IFERROR(INDEX(Findings!$H$2:$H$301,MATCH(B340,Findings!$A$2:$A$301,0)),""))</f>
        <v/>
      </c>
      <c r="N340" s="17">
        <f>IF(A340="","",IFERROR(INDEX(Findings!$O$2:$O$301,MATCH(B340,Findings!$A$2:$A$301,0)),""))</f>
        <v/>
      </c>
      <c r="O340" s="17">
        <f>IF(A340="","",IF(OR('Start here'!$B$5="",N340='Start here'!$B$5),1,0))</f>
        <v/>
      </c>
      <c r="P340" s="19">
        <f>IF(A340="","",IFERROR(IF(INDEX(Findings!$C$2:$C$301,MATCH(B340,Findings!$A$2:$A$301,0))="","",INDEX(Findings!$C$2:$C$301,MATCH(B340,Findings!$A$2:$A$301,0))),""))</f>
        <v/>
      </c>
    </row>
    <row r="341">
      <c r="A341" s="14" t="n"/>
      <c r="B341" s="14" t="n"/>
      <c r="C341" s="14" t="n"/>
      <c r="D341" s="14" t="n"/>
      <c r="E341" s="16" t="n"/>
      <c r="F341" s="16" t="n"/>
      <c r="G341" s="14" t="n"/>
      <c r="H341" s="14" t="n"/>
      <c r="I341" s="16" t="n"/>
      <c r="J341" s="17">
        <f>IF(A341="","",IF(AND(P341&lt;&gt;"",P341&gt;'Start here'!$B$4),"Not yet logged",IF(AND(F341&lt;&gt;"",F341&lt;='Start here'!$B$4),IF(AND(H341&lt;&gt;"",I341&lt;&gt;"",I341&lt;='Start here'!$B$4),"Closed and verified","Closed, not verified"),IF(AND(E341&lt;&gt;"",E341&lt;'Start here'!$B$4),"Overdue","Open"))))</f>
        <v/>
      </c>
      <c r="K341" s="18">
        <f>IF(J341="Overdue",'Start here'!$B$4-E341,0)</f>
        <v/>
      </c>
      <c r="L341" s="17">
        <f>IF(A341="","",IF(B341="","Link to a finding",IF(ISNA(MATCH(B341,Findings!$A$2:$A$301,0)),"Finding ID not found",IF(C341="","Describe the corrective action",IF(D341="","Add an owner",IF(E341="","Add a due date",IF(AND(F341&lt;&gt;"",P341&lt;&gt;"",F341&lt;P341),"Completed before the finding was logged",IF(AND(I341&lt;&gt;"",F341&lt;&gt;"",I341&lt;F341),"Verified before completed",IF(AND(H341&lt;&gt;"",H341=D341),"Verifier is the owner",IF(AND(F341&lt;&gt;"",G341=""),"Add completion evidence",IF(AND(F341&lt;&gt;"",H341=""),"Add a verifier",IF(AND(F341&lt;&gt;"",I341=""),"Add a verification date","OK"))))))))))))</f>
        <v/>
      </c>
      <c r="M341" s="17">
        <f>IF(A341="","",IFERROR(INDEX(Findings!$H$2:$H$301,MATCH(B341,Findings!$A$2:$A$301,0)),""))</f>
        <v/>
      </c>
      <c r="N341" s="17">
        <f>IF(A341="","",IFERROR(INDEX(Findings!$O$2:$O$301,MATCH(B341,Findings!$A$2:$A$301,0)),""))</f>
        <v/>
      </c>
      <c r="O341" s="17">
        <f>IF(A341="","",IF(OR('Start here'!$B$5="",N341='Start here'!$B$5),1,0))</f>
        <v/>
      </c>
      <c r="P341" s="19">
        <f>IF(A341="","",IFERROR(IF(INDEX(Findings!$C$2:$C$301,MATCH(B341,Findings!$A$2:$A$301,0))="","",INDEX(Findings!$C$2:$C$301,MATCH(B341,Findings!$A$2:$A$301,0))),""))</f>
        <v/>
      </c>
    </row>
    <row r="342">
      <c r="A342" s="14" t="n"/>
      <c r="B342" s="14" t="n"/>
      <c r="C342" s="14" t="n"/>
      <c r="D342" s="14" t="n"/>
      <c r="E342" s="16" t="n"/>
      <c r="F342" s="16" t="n"/>
      <c r="G342" s="14" t="n"/>
      <c r="H342" s="14" t="n"/>
      <c r="I342" s="16" t="n"/>
      <c r="J342" s="17">
        <f>IF(A342="","",IF(AND(P342&lt;&gt;"",P342&gt;'Start here'!$B$4),"Not yet logged",IF(AND(F342&lt;&gt;"",F342&lt;='Start here'!$B$4),IF(AND(H342&lt;&gt;"",I342&lt;&gt;"",I342&lt;='Start here'!$B$4),"Closed and verified","Closed, not verified"),IF(AND(E342&lt;&gt;"",E342&lt;'Start here'!$B$4),"Overdue","Open"))))</f>
        <v/>
      </c>
      <c r="K342" s="18">
        <f>IF(J342="Overdue",'Start here'!$B$4-E342,0)</f>
        <v/>
      </c>
      <c r="L342" s="17">
        <f>IF(A342="","",IF(B342="","Link to a finding",IF(ISNA(MATCH(B342,Findings!$A$2:$A$301,0)),"Finding ID not found",IF(C342="","Describe the corrective action",IF(D342="","Add an owner",IF(E342="","Add a due date",IF(AND(F342&lt;&gt;"",P342&lt;&gt;"",F342&lt;P342),"Completed before the finding was logged",IF(AND(I342&lt;&gt;"",F342&lt;&gt;"",I342&lt;F342),"Verified before completed",IF(AND(H342&lt;&gt;"",H342=D342),"Verifier is the owner",IF(AND(F342&lt;&gt;"",G342=""),"Add completion evidence",IF(AND(F342&lt;&gt;"",H342=""),"Add a verifier",IF(AND(F342&lt;&gt;"",I342=""),"Add a verification date","OK"))))))))))))</f>
        <v/>
      </c>
      <c r="M342" s="17">
        <f>IF(A342="","",IFERROR(INDEX(Findings!$H$2:$H$301,MATCH(B342,Findings!$A$2:$A$301,0)),""))</f>
        <v/>
      </c>
      <c r="N342" s="17">
        <f>IF(A342="","",IFERROR(INDEX(Findings!$O$2:$O$301,MATCH(B342,Findings!$A$2:$A$301,0)),""))</f>
        <v/>
      </c>
      <c r="O342" s="17">
        <f>IF(A342="","",IF(OR('Start here'!$B$5="",N342='Start here'!$B$5),1,0))</f>
        <v/>
      </c>
      <c r="P342" s="19">
        <f>IF(A342="","",IFERROR(IF(INDEX(Findings!$C$2:$C$301,MATCH(B342,Findings!$A$2:$A$301,0))="","",INDEX(Findings!$C$2:$C$301,MATCH(B342,Findings!$A$2:$A$301,0))),""))</f>
        <v/>
      </c>
    </row>
    <row r="343">
      <c r="A343" s="14" t="n"/>
      <c r="B343" s="14" t="n"/>
      <c r="C343" s="14" t="n"/>
      <c r="D343" s="14" t="n"/>
      <c r="E343" s="16" t="n"/>
      <c r="F343" s="16" t="n"/>
      <c r="G343" s="14" t="n"/>
      <c r="H343" s="14" t="n"/>
      <c r="I343" s="16" t="n"/>
      <c r="J343" s="17">
        <f>IF(A343="","",IF(AND(P343&lt;&gt;"",P343&gt;'Start here'!$B$4),"Not yet logged",IF(AND(F343&lt;&gt;"",F343&lt;='Start here'!$B$4),IF(AND(H343&lt;&gt;"",I343&lt;&gt;"",I343&lt;='Start here'!$B$4),"Closed and verified","Closed, not verified"),IF(AND(E343&lt;&gt;"",E343&lt;'Start here'!$B$4),"Overdue","Open"))))</f>
        <v/>
      </c>
      <c r="K343" s="18">
        <f>IF(J343="Overdue",'Start here'!$B$4-E343,0)</f>
        <v/>
      </c>
      <c r="L343" s="17">
        <f>IF(A343="","",IF(B343="","Link to a finding",IF(ISNA(MATCH(B343,Findings!$A$2:$A$301,0)),"Finding ID not found",IF(C343="","Describe the corrective action",IF(D343="","Add an owner",IF(E343="","Add a due date",IF(AND(F343&lt;&gt;"",P343&lt;&gt;"",F343&lt;P343),"Completed before the finding was logged",IF(AND(I343&lt;&gt;"",F343&lt;&gt;"",I343&lt;F343),"Verified before completed",IF(AND(H343&lt;&gt;"",H343=D343),"Verifier is the owner",IF(AND(F343&lt;&gt;"",G343=""),"Add completion evidence",IF(AND(F343&lt;&gt;"",H343=""),"Add a verifier",IF(AND(F343&lt;&gt;"",I343=""),"Add a verification date","OK"))))))))))))</f>
        <v/>
      </c>
      <c r="M343" s="17">
        <f>IF(A343="","",IFERROR(INDEX(Findings!$H$2:$H$301,MATCH(B343,Findings!$A$2:$A$301,0)),""))</f>
        <v/>
      </c>
      <c r="N343" s="17">
        <f>IF(A343="","",IFERROR(INDEX(Findings!$O$2:$O$301,MATCH(B343,Findings!$A$2:$A$301,0)),""))</f>
        <v/>
      </c>
      <c r="O343" s="17">
        <f>IF(A343="","",IF(OR('Start here'!$B$5="",N343='Start here'!$B$5),1,0))</f>
        <v/>
      </c>
      <c r="P343" s="19">
        <f>IF(A343="","",IFERROR(IF(INDEX(Findings!$C$2:$C$301,MATCH(B343,Findings!$A$2:$A$301,0))="","",INDEX(Findings!$C$2:$C$301,MATCH(B343,Findings!$A$2:$A$301,0))),""))</f>
        <v/>
      </c>
    </row>
    <row r="344">
      <c r="A344" s="14" t="n"/>
      <c r="B344" s="14" t="n"/>
      <c r="C344" s="14" t="n"/>
      <c r="D344" s="14" t="n"/>
      <c r="E344" s="16" t="n"/>
      <c r="F344" s="16" t="n"/>
      <c r="G344" s="14" t="n"/>
      <c r="H344" s="14" t="n"/>
      <c r="I344" s="16" t="n"/>
      <c r="J344" s="17">
        <f>IF(A344="","",IF(AND(P344&lt;&gt;"",P344&gt;'Start here'!$B$4),"Not yet logged",IF(AND(F344&lt;&gt;"",F344&lt;='Start here'!$B$4),IF(AND(H344&lt;&gt;"",I344&lt;&gt;"",I344&lt;='Start here'!$B$4),"Closed and verified","Closed, not verified"),IF(AND(E344&lt;&gt;"",E344&lt;'Start here'!$B$4),"Overdue","Open"))))</f>
        <v/>
      </c>
      <c r="K344" s="18">
        <f>IF(J344="Overdue",'Start here'!$B$4-E344,0)</f>
        <v/>
      </c>
      <c r="L344" s="17">
        <f>IF(A344="","",IF(B344="","Link to a finding",IF(ISNA(MATCH(B344,Findings!$A$2:$A$301,0)),"Finding ID not found",IF(C344="","Describe the corrective action",IF(D344="","Add an owner",IF(E344="","Add a due date",IF(AND(F344&lt;&gt;"",P344&lt;&gt;"",F344&lt;P344),"Completed before the finding was logged",IF(AND(I344&lt;&gt;"",F344&lt;&gt;"",I344&lt;F344),"Verified before completed",IF(AND(H344&lt;&gt;"",H344=D344),"Verifier is the owner",IF(AND(F344&lt;&gt;"",G344=""),"Add completion evidence",IF(AND(F344&lt;&gt;"",H344=""),"Add a verifier",IF(AND(F344&lt;&gt;"",I344=""),"Add a verification date","OK"))))))))))))</f>
        <v/>
      </c>
      <c r="M344" s="17">
        <f>IF(A344="","",IFERROR(INDEX(Findings!$H$2:$H$301,MATCH(B344,Findings!$A$2:$A$301,0)),""))</f>
        <v/>
      </c>
      <c r="N344" s="17">
        <f>IF(A344="","",IFERROR(INDEX(Findings!$O$2:$O$301,MATCH(B344,Findings!$A$2:$A$301,0)),""))</f>
        <v/>
      </c>
      <c r="O344" s="17">
        <f>IF(A344="","",IF(OR('Start here'!$B$5="",N344='Start here'!$B$5),1,0))</f>
        <v/>
      </c>
      <c r="P344" s="19">
        <f>IF(A344="","",IFERROR(IF(INDEX(Findings!$C$2:$C$301,MATCH(B344,Findings!$A$2:$A$301,0))="","",INDEX(Findings!$C$2:$C$301,MATCH(B344,Findings!$A$2:$A$301,0))),""))</f>
        <v/>
      </c>
    </row>
    <row r="345">
      <c r="A345" s="14" t="n"/>
      <c r="B345" s="14" t="n"/>
      <c r="C345" s="14" t="n"/>
      <c r="D345" s="14" t="n"/>
      <c r="E345" s="16" t="n"/>
      <c r="F345" s="16" t="n"/>
      <c r="G345" s="14" t="n"/>
      <c r="H345" s="14" t="n"/>
      <c r="I345" s="16" t="n"/>
      <c r="J345" s="17">
        <f>IF(A345="","",IF(AND(P345&lt;&gt;"",P345&gt;'Start here'!$B$4),"Not yet logged",IF(AND(F345&lt;&gt;"",F345&lt;='Start here'!$B$4),IF(AND(H345&lt;&gt;"",I345&lt;&gt;"",I345&lt;='Start here'!$B$4),"Closed and verified","Closed, not verified"),IF(AND(E345&lt;&gt;"",E345&lt;'Start here'!$B$4),"Overdue","Open"))))</f>
        <v/>
      </c>
      <c r="K345" s="18">
        <f>IF(J345="Overdue",'Start here'!$B$4-E345,0)</f>
        <v/>
      </c>
      <c r="L345" s="17">
        <f>IF(A345="","",IF(B345="","Link to a finding",IF(ISNA(MATCH(B345,Findings!$A$2:$A$301,0)),"Finding ID not found",IF(C345="","Describe the corrective action",IF(D345="","Add an owner",IF(E345="","Add a due date",IF(AND(F345&lt;&gt;"",P345&lt;&gt;"",F345&lt;P345),"Completed before the finding was logged",IF(AND(I345&lt;&gt;"",F345&lt;&gt;"",I345&lt;F345),"Verified before completed",IF(AND(H345&lt;&gt;"",H345=D345),"Verifier is the owner",IF(AND(F345&lt;&gt;"",G345=""),"Add completion evidence",IF(AND(F345&lt;&gt;"",H345=""),"Add a verifier",IF(AND(F345&lt;&gt;"",I345=""),"Add a verification date","OK"))))))))))))</f>
        <v/>
      </c>
      <c r="M345" s="17">
        <f>IF(A345="","",IFERROR(INDEX(Findings!$H$2:$H$301,MATCH(B345,Findings!$A$2:$A$301,0)),""))</f>
        <v/>
      </c>
      <c r="N345" s="17">
        <f>IF(A345="","",IFERROR(INDEX(Findings!$O$2:$O$301,MATCH(B345,Findings!$A$2:$A$301,0)),""))</f>
        <v/>
      </c>
      <c r="O345" s="17">
        <f>IF(A345="","",IF(OR('Start here'!$B$5="",N345='Start here'!$B$5),1,0))</f>
        <v/>
      </c>
      <c r="P345" s="19">
        <f>IF(A345="","",IFERROR(IF(INDEX(Findings!$C$2:$C$301,MATCH(B345,Findings!$A$2:$A$301,0))="","",INDEX(Findings!$C$2:$C$301,MATCH(B345,Findings!$A$2:$A$301,0))),""))</f>
        <v/>
      </c>
    </row>
    <row r="346">
      <c r="A346" s="14" t="n"/>
      <c r="B346" s="14" t="n"/>
      <c r="C346" s="14" t="n"/>
      <c r="D346" s="14" t="n"/>
      <c r="E346" s="16" t="n"/>
      <c r="F346" s="16" t="n"/>
      <c r="G346" s="14" t="n"/>
      <c r="H346" s="14" t="n"/>
      <c r="I346" s="16" t="n"/>
      <c r="J346" s="17">
        <f>IF(A346="","",IF(AND(P346&lt;&gt;"",P346&gt;'Start here'!$B$4),"Not yet logged",IF(AND(F346&lt;&gt;"",F346&lt;='Start here'!$B$4),IF(AND(H346&lt;&gt;"",I346&lt;&gt;"",I346&lt;='Start here'!$B$4),"Closed and verified","Closed, not verified"),IF(AND(E346&lt;&gt;"",E346&lt;'Start here'!$B$4),"Overdue","Open"))))</f>
        <v/>
      </c>
      <c r="K346" s="18">
        <f>IF(J346="Overdue",'Start here'!$B$4-E346,0)</f>
        <v/>
      </c>
      <c r="L346" s="17">
        <f>IF(A346="","",IF(B346="","Link to a finding",IF(ISNA(MATCH(B346,Findings!$A$2:$A$301,0)),"Finding ID not found",IF(C346="","Describe the corrective action",IF(D346="","Add an owner",IF(E346="","Add a due date",IF(AND(F346&lt;&gt;"",P346&lt;&gt;"",F346&lt;P346),"Completed before the finding was logged",IF(AND(I346&lt;&gt;"",F346&lt;&gt;"",I346&lt;F346),"Verified before completed",IF(AND(H346&lt;&gt;"",H346=D346),"Verifier is the owner",IF(AND(F346&lt;&gt;"",G346=""),"Add completion evidence",IF(AND(F346&lt;&gt;"",H346=""),"Add a verifier",IF(AND(F346&lt;&gt;"",I346=""),"Add a verification date","OK"))))))))))))</f>
        <v/>
      </c>
      <c r="M346" s="17">
        <f>IF(A346="","",IFERROR(INDEX(Findings!$H$2:$H$301,MATCH(B346,Findings!$A$2:$A$301,0)),""))</f>
        <v/>
      </c>
      <c r="N346" s="17">
        <f>IF(A346="","",IFERROR(INDEX(Findings!$O$2:$O$301,MATCH(B346,Findings!$A$2:$A$301,0)),""))</f>
        <v/>
      </c>
      <c r="O346" s="17">
        <f>IF(A346="","",IF(OR('Start here'!$B$5="",N346='Start here'!$B$5),1,0))</f>
        <v/>
      </c>
      <c r="P346" s="19">
        <f>IF(A346="","",IFERROR(IF(INDEX(Findings!$C$2:$C$301,MATCH(B346,Findings!$A$2:$A$301,0))="","",INDEX(Findings!$C$2:$C$301,MATCH(B346,Findings!$A$2:$A$301,0))),""))</f>
        <v/>
      </c>
    </row>
    <row r="347">
      <c r="A347" s="14" t="n"/>
      <c r="B347" s="14" t="n"/>
      <c r="C347" s="14" t="n"/>
      <c r="D347" s="14" t="n"/>
      <c r="E347" s="16" t="n"/>
      <c r="F347" s="16" t="n"/>
      <c r="G347" s="14" t="n"/>
      <c r="H347" s="14" t="n"/>
      <c r="I347" s="16" t="n"/>
      <c r="J347" s="17">
        <f>IF(A347="","",IF(AND(P347&lt;&gt;"",P347&gt;'Start here'!$B$4),"Not yet logged",IF(AND(F347&lt;&gt;"",F347&lt;='Start here'!$B$4),IF(AND(H347&lt;&gt;"",I347&lt;&gt;"",I347&lt;='Start here'!$B$4),"Closed and verified","Closed, not verified"),IF(AND(E347&lt;&gt;"",E347&lt;'Start here'!$B$4),"Overdue","Open"))))</f>
        <v/>
      </c>
      <c r="K347" s="18">
        <f>IF(J347="Overdue",'Start here'!$B$4-E347,0)</f>
        <v/>
      </c>
      <c r="L347" s="17">
        <f>IF(A347="","",IF(B347="","Link to a finding",IF(ISNA(MATCH(B347,Findings!$A$2:$A$301,0)),"Finding ID not found",IF(C347="","Describe the corrective action",IF(D347="","Add an owner",IF(E347="","Add a due date",IF(AND(F347&lt;&gt;"",P347&lt;&gt;"",F347&lt;P347),"Completed before the finding was logged",IF(AND(I347&lt;&gt;"",F347&lt;&gt;"",I347&lt;F347),"Verified before completed",IF(AND(H347&lt;&gt;"",H347=D347),"Verifier is the owner",IF(AND(F347&lt;&gt;"",G347=""),"Add completion evidence",IF(AND(F347&lt;&gt;"",H347=""),"Add a verifier",IF(AND(F347&lt;&gt;"",I347=""),"Add a verification date","OK"))))))))))))</f>
        <v/>
      </c>
      <c r="M347" s="17">
        <f>IF(A347="","",IFERROR(INDEX(Findings!$H$2:$H$301,MATCH(B347,Findings!$A$2:$A$301,0)),""))</f>
        <v/>
      </c>
      <c r="N347" s="17">
        <f>IF(A347="","",IFERROR(INDEX(Findings!$O$2:$O$301,MATCH(B347,Findings!$A$2:$A$301,0)),""))</f>
        <v/>
      </c>
      <c r="O347" s="17">
        <f>IF(A347="","",IF(OR('Start here'!$B$5="",N347='Start here'!$B$5),1,0))</f>
        <v/>
      </c>
      <c r="P347" s="19">
        <f>IF(A347="","",IFERROR(IF(INDEX(Findings!$C$2:$C$301,MATCH(B347,Findings!$A$2:$A$301,0))="","",INDEX(Findings!$C$2:$C$301,MATCH(B347,Findings!$A$2:$A$301,0))),""))</f>
        <v/>
      </c>
    </row>
    <row r="348">
      <c r="A348" s="14" t="n"/>
      <c r="B348" s="14" t="n"/>
      <c r="C348" s="14" t="n"/>
      <c r="D348" s="14" t="n"/>
      <c r="E348" s="16" t="n"/>
      <c r="F348" s="16" t="n"/>
      <c r="G348" s="14" t="n"/>
      <c r="H348" s="14" t="n"/>
      <c r="I348" s="16" t="n"/>
      <c r="J348" s="17">
        <f>IF(A348="","",IF(AND(P348&lt;&gt;"",P348&gt;'Start here'!$B$4),"Not yet logged",IF(AND(F348&lt;&gt;"",F348&lt;='Start here'!$B$4),IF(AND(H348&lt;&gt;"",I348&lt;&gt;"",I348&lt;='Start here'!$B$4),"Closed and verified","Closed, not verified"),IF(AND(E348&lt;&gt;"",E348&lt;'Start here'!$B$4),"Overdue","Open"))))</f>
        <v/>
      </c>
      <c r="K348" s="18">
        <f>IF(J348="Overdue",'Start here'!$B$4-E348,0)</f>
        <v/>
      </c>
      <c r="L348" s="17">
        <f>IF(A348="","",IF(B348="","Link to a finding",IF(ISNA(MATCH(B348,Findings!$A$2:$A$301,0)),"Finding ID not found",IF(C348="","Describe the corrective action",IF(D348="","Add an owner",IF(E348="","Add a due date",IF(AND(F348&lt;&gt;"",P348&lt;&gt;"",F348&lt;P348),"Completed before the finding was logged",IF(AND(I348&lt;&gt;"",F348&lt;&gt;"",I348&lt;F348),"Verified before completed",IF(AND(H348&lt;&gt;"",H348=D348),"Verifier is the owner",IF(AND(F348&lt;&gt;"",G348=""),"Add completion evidence",IF(AND(F348&lt;&gt;"",H348=""),"Add a verifier",IF(AND(F348&lt;&gt;"",I348=""),"Add a verification date","OK"))))))))))))</f>
        <v/>
      </c>
      <c r="M348" s="17">
        <f>IF(A348="","",IFERROR(INDEX(Findings!$H$2:$H$301,MATCH(B348,Findings!$A$2:$A$301,0)),""))</f>
        <v/>
      </c>
      <c r="N348" s="17">
        <f>IF(A348="","",IFERROR(INDEX(Findings!$O$2:$O$301,MATCH(B348,Findings!$A$2:$A$301,0)),""))</f>
        <v/>
      </c>
      <c r="O348" s="17">
        <f>IF(A348="","",IF(OR('Start here'!$B$5="",N348='Start here'!$B$5),1,0))</f>
        <v/>
      </c>
      <c r="P348" s="19">
        <f>IF(A348="","",IFERROR(IF(INDEX(Findings!$C$2:$C$301,MATCH(B348,Findings!$A$2:$A$301,0))="","",INDEX(Findings!$C$2:$C$301,MATCH(B348,Findings!$A$2:$A$301,0))),""))</f>
        <v/>
      </c>
    </row>
    <row r="349">
      <c r="A349" s="14" t="n"/>
      <c r="B349" s="14" t="n"/>
      <c r="C349" s="14" t="n"/>
      <c r="D349" s="14" t="n"/>
      <c r="E349" s="16" t="n"/>
      <c r="F349" s="16" t="n"/>
      <c r="G349" s="14" t="n"/>
      <c r="H349" s="14" t="n"/>
      <c r="I349" s="16" t="n"/>
      <c r="J349" s="17">
        <f>IF(A349="","",IF(AND(P349&lt;&gt;"",P349&gt;'Start here'!$B$4),"Not yet logged",IF(AND(F349&lt;&gt;"",F349&lt;='Start here'!$B$4),IF(AND(H349&lt;&gt;"",I349&lt;&gt;"",I349&lt;='Start here'!$B$4),"Closed and verified","Closed, not verified"),IF(AND(E349&lt;&gt;"",E349&lt;'Start here'!$B$4),"Overdue","Open"))))</f>
        <v/>
      </c>
      <c r="K349" s="18">
        <f>IF(J349="Overdue",'Start here'!$B$4-E349,0)</f>
        <v/>
      </c>
      <c r="L349" s="17">
        <f>IF(A349="","",IF(B349="","Link to a finding",IF(ISNA(MATCH(B349,Findings!$A$2:$A$301,0)),"Finding ID not found",IF(C349="","Describe the corrective action",IF(D349="","Add an owner",IF(E349="","Add a due date",IF(AND(F349&lt;&gt;"",P349&lt;&gt;"",F349&lt;P349),"Completed before the finding was logged",IF(AND(I349&lt;&gt;"",F349&lt;&gt;"",I349&lt;F349),"Verified before completed",IF(AND(H349&lt;&gt;"",H349=D349),"Verifier is the owner",IF(AND(F349&lt;&gt;"",G349=""),"Add completion evidence",IF(AND(F349&lt;&gt;"",H349=""),"Add a verifier",IF(AND(F349&lt;&gt;"",I349=""),"Add a verification date","OK"))))))))))))</f>
        <v/>
      </c>
      <c r="M349" s="17">
        <f>IF(A349="","",IFERROR(INDEX(Findings!$H$2:$H$301,MATCH(B349,Findings!$A$2:$A$301,0)),""))</f>
        <v/>
      </c>
      <c r="N349" s="17">
        <f>IF(A349="","",IFERROR(INDEX(Findings!$O$2:$O$301,MATCH(B349,Findings!$A$2:$A$301,0)),""))</f>
        <v/>
      </c>
      <c r="O349" s="17">
        <f>IF(A349="","",IF(OR('Start here'!$B$5="",N349='Start here'!$B$5),1,0))</f>
        <v/>
      </c>
      <c r="P349" s="19">
        <f>IF(A349="","",IFERROR(IF(INDEX(Findings!$C$2:$C$301,MATCH(B349,Findings!$A$2:$A$301,0))="","",INDEX(Findings!$C$2:$C$301,MATCH(B349,Findings!$A$2:$A$301,0))),""))</f>
        <v/>
      </c>
    </row>
    <row r="350">
      <c r="A350" s="14" t="n"/>
      <c r="B350" s="14" t="n"/>
      <c r="C350" s="14" t="n"/>
      <c r="D350" s="14" t="n"/>
      <c r="E350" s="16" t="n"/>
      <c r="F350" s="16" t="n"/>
      <c r="G350" s="14" t="n"/>
      <c r="H350" s="14" t="n"/>
      <c r="I350" s="16" t="n"/>
      <c r="J350" s="17">
        <f>IF(A350="","",IF(AND(P350&lt;&gt;"",P350&gt;'Start here'!$B$4),"Not yet logged",IF(AND(F350&lt;&gt;"",F350&lt;='Start here'!$B$4),IF(AND(H350&lt;&gt;"",I350&lt;&gt;"",I350&lt;='Start here'!$B$4),"Closed and verified","Closed, not verified"),IF(AND(E350&lt;&gt;"",E350&lt;'Start here'!$B$4),"Overdue","Open"))))</f>
        <v/>
      </c>
      <c r="K350" s="18">
        <f>IF(J350="Overdue",'Start here'!$B$4-E350,0)</f>
        <v/>
      </c>
      <c r="L350" s="17">
        <f>IF(A350="","",IF(B350="","Link to a finding",IF(ISNA(MATCH(B350,Findings!$A$2:$A$301,0)),"Finding ID not found",IF(C350="","Describe the corrective action",IF(D350="","Add an owner",IF(E350="","Add a due date",IF(AND(F350&lt;&gt;"",P350&lt;&gt;"",F350&lt;P350),"Completed before the finding was logged",IF(AND(I350&lt;&gt;"",F350&lt;&gt;"",I350&lt;F350),"Verified before completed",IF(AND(H350&lt;&gt;"",H350=D350),"Verifier is the owner",IF(AND(F350&lt;&gt;"",G350=""),"Add completion evidence",IF(AND(F350&lt;&gt;"",H350=""),"Add a verifier",IF(AND(F350&lt;&gt;"",I350=""),"Add a verification date","OK"))))))))))))</f>
        <v/>
      </c>
      <c r="M350" s="17">
        <f>IF(A350="","",IFERROR(INDEX(Findings!$H$2:$H$301,MATCH(B350,Findings!$A$2:$A$301,0)),""))</f>
        <v/>
      </c>
      <c r="N350" s="17">
        <f>IF(A350="","",IFERROR(INDEX(Findings!$O$2:$O$301,MATCH(B350,Findings!$A$2:$A$301,0)),""))</f>
        <v/>
      </c>
      <c r="O350" s="17">
        <f>IF(A350="","",IF(OR('Start here'!$B$5="",N350='Start here'!$B$5),1,0))</f>
        <v/>
      </c>
      <c r="P350" s="19">
        <f>IF(A350="","",IFERROR(IF(INDEX(Findings!$C$2:$C$301,MATCH(B350,Findings!$A$2:$A$301,0))="","",INDEX(Findings!$C$2:$C$301,MATCH(B350,Findings!$A$2:$A$301,0))),""))</f>
        <v/>
      </c>
    </row>
    <row r="351">
      <c r="A351" s="14" t="n"/>
      <c r="B351" s="14" t="n"/>
      <c r="C351" s="14" t="n"/>
      <c r="D351" s="14" t="n"/>
      <c r="E351" s="16" t="n"/>
      <c r="F351" s="16" t="n"/>
      <c r="G351" s="14" t="n"/>
      <c r="H351" s="14" t="n"/>
      <c r="I351" s="16" t="n"/>
      <c r="J351" s="17">
        <f>IF(A351="","",IF(AND(P351&lt;&gt;"",P351&gt;'Start here'!$B$4),"Not yet logged",IF(AND(F351&lt;&gt;"",F351&lt;='Start here'!$B$4),IF(AND(H351&lt;&gt;"",I351&lt;&gt;"",I351&lt;='Start here'!$B$4),"Closed and verified","Closed, not verified"),IF(AND(E351&lt;&gt;"",E351&lt;'Start here'!$B$4),"Overdue","Open"))))</f>
        <v/>
      </c>
      <c r="K351" s="18">
        <f>IF(J351="Overdue",'Start here'!$B$4-E351,0)</f>
        <v/>
      </c>
      <c r="L351" s="17">
        <f>IF(A351="","",IF(B351="","Link to a finding",IF(ISNA(MATCH(B351,Findings!$A$2:$A$301,0)),"Finding ID not found",IF(C351="","Describe the corrective action",IF(D351="","Add an owner",IF(E351="","Add a due date",IF(AND(F351&lt;&gt;"",P351&lt;&gt;"",F351&lt;P351),"Completed before the finding was logged",IF(AND(I351&lt;&gt;"",F351&lt;&gt;"",I351&lt;F351),"Verified before completed",IF(AND(H351&lt;&gt;"",H351=D351),"Verifier is the owner",IF(AND(F351&lt;&gt;"",G351=""),"Add completion evidence",IF(AND(F351&lt;&gt;"",H351=""),"Add a verifier",IF(AND(F351&lt;&gt;"",I351=""),"Add a verification date","OK"))))))))))))</f>
        <v/>
      </c>
      <c r="M351" s="17">
        <f>IF(A351="","",IFERROR(INDEX(Findings!$H$2:$H$301,MATCH(B351,Findings!$A$2:$A$301,0)),""))</f>
        <v/>
      </c>
      <c r="N351" s="17">
        <f>IF(A351="","",IFERROR(INDEX(Findings!$O$2:$O$301,MATCH(B351,Findings!$A$2:$A$301,0)),""))</f>
        <v/>
      </c>
      <c r="O351" s="17">
        <f>IF(A351="","",IF(OR('Start here'!$B$5="",N351='Start here'!$B$5),1,0))</f>
        <v/>
      </c>
      <c r="P351" s="19">
        <f>IF(A351="","",IFERROR(IF(INDEX(Findings!$C$2:$C$301,MATCH(B351,Findings!$A$2:$A$301,0))="","",INDEX(Findings!$C$2:$C$301,MATCH(B351,Findings!$A$2:$A$301,0))),""))</f>
        <v/>
      </c>
    </row>
    <row r="352">
      <c r="A352" s="14" t="n"/>
      <c r="B352" s="14" t="n"/>
      <c r="C352" s="14" t="n"/>
      <c r="D352" s="14" t="n"/>
      <c r="E352" s="16" t="n"/>
      <c r="F352" s="16" t="n"/>
      <c r="G352" s="14" t="n"/>
      <c r="H352" s="14" t="n"/>
      <c r="I352" s="16" t="n"/>
      <c r="J352" s="17">
        <f>IF(A352="","",IF(AND(P352&lt;&gt;"",P352&gt;'Start here'!$B$4),"Not yet logged",IF(AND(F352&lt;&gt;"",F352&lt;='Start here'!$B$4),IF(AND(H352&lt;&gt;"",I352&lt;&gt;"",I352&lt;='Start here'!$B$4),"Closed and verified","Closed, not verified"),IF(AND(E352&lt;&gt;"",E352&lt;'Start here'!$B$4),"Overdue","Open"))))</f>
        <v/>
      </c>
      <c r="K352" s="18">
        <f>IF(J352="Overdue",'Start here'!$B$4-E352,0)</f>
        <v/>
      </c>
      <c r="L352" s="17">
        <f>IF(A352="","",IF(B352="","Link to a finding",IF(ISNA(MATCH(B352,Findings!$A$2:$A$301,0)),"Finding ID not found",IF(C352="","Describe the corrective action",IF(D352="","Add an owner",IF(E352="","Add a due date",IF(AND(F352&lt;&gt;"",P352&lt;&gt;"",F352&lt;P352),"Completed before the finding was logged",IF(AND(I352&lt;&gt;"",F352&lt;&gt;"",I352&lt;F352),"Verified before completed",IF(AND(H352&lt;&gt;"",H352=D352),"Verifier is the owner",IF(AND(F352&lt;&gt;"",G352=""),"Add completion evidence",IF(AND(F352&lt;&gt;"",H352=""),"Add a verifier",IF(AND(F352&lt;&gt;"",I352=""),"Add a verification date","OK"))))))))))))</f>
        <v/>
      </c>
      <c r="M352" s="17">
        <f>IF(A352="","",IFERROR(INDEX(Findings!$H$2:$H$301,MATCH(B352,Findings!$A$2:$A$301,0)),""))</f>
        <v/>
      </c>
      <c r="N352" s="17">
        <f>IF(A352="","",IFERROR(INDEX(Findings!$O$2:$O$301,MATCH(B352,Findings!$A$2:$A$301,0)),""))</f>
        <v/>
      </c>
      <c r="O352" s="17">
        <f>IF(A352="","",IF(OR('Start here'!$B$5="",N352='Start here'!$B$5),1,0))</f>
        <v/>
      </c>
      <c r="P352" s="19">
        <f>IF(A352="","",IFERROR(IF(INDEX(Findings!$C$2:$C$301,MATCH(B352,Findings!$A$2:$A$301,0))="","",INDEX(Findings!$C$2:$C$301,MATCH(B352,Findings!$A$2:$A$301,0))),""))</f>
        <v/>
      </c>
    </row>
    <row r="353">
      <c r="A353" s="14" t="n"/>
      <c r="B353" s="14" t="n"/>
      <c r="C353" s="14" t="n"/>
      <c r="D353" s="14" t="n"/>
      <c r="E353" s="16" t="n"/>
      <c r="F353" s="16" t="n"/>
      <c r="G353" s="14" t="n"/>
      <c r="H353" s="14" t="n"/>
      <c r="I353" s="16" t="n"/>
      <c r="J353" s="17">
        <f>IF(A353="","",IF(AND(P353&lt;&gt;"",P353&gt;'Start here'!$B$4),"Not yet logged",IF(AND(F353&lt;&gt;"",F353&lt;='Start here'!$B$4),IF(AND(H353&lt;&gt;"",I353&lt;&gt;"",I353&lt;='Start here'!$B$4),"Closed and verified","Closed, not verified"),IF(AND(E353&lt;&gt;"",E353&lt;'Start here'!$B$4),"Overdue","Open"))))</f>
        <v/>
      </c>
      <c r="K353" s="18">
        <f>IF(J353="Overdue",'Start here'!$B$4-E353,0)</f>
        <v/>
      </c>
      <c r="L353" s="17">
        <f>IF(A353="","",IF(B353="","Link to a finding",IF(ISNA(MATCH(B353,Findings!$A$2:$A$301,0)),"Finding ID not found",IF(C353="","Describe the corrective action",IF(D353="","Add an owner",IF(E353="","Add a due date",IF(AND(F353&lt;&gt;"",P353&lt;&gt;"",F353&lt;P353),"Completed before the finding was logged",IF(AND(I353&lt;&gt;"",F353&lt;&gt;"",I353&lt;F353),"Verified before completed",IF(AND(H353&lt;&gt;"",H353=D353),"Verifier is the owner",IF(AND(F353&lt;&gt;"",G353=""),"Add completion evidence",IF(AND(F353&lt;&gt;"",H353=""),"Add a verifier",IF(AND(F353&lt;&gt;"",I353=""),"Add a verification date","OK"))))))))))))</f>
        <v/>
      </c>
      <c r="M353" s="17">
        <f>IF(A353="","",IFERROR(INDEX(Findings!$H$2:$H$301,MATCH(B353,Findings!$A$2:$A$301,0)),""))</f>
        <v/>
      </c>
      <c r="N353" s="17">
        <f>IF(A353="","",IFERROR(INDEX(Findings!$O$2:$O$301,MATCH(B353,Findings!$A$2:$A$301,0)),""))</f>
        <v/>
      </c>
      <c r="O353" s="17">
        <f>IF(A353="","",IF(OR('Start here'!$B$5="",N353='Start here'!$B$5),1,0))</f>
        <v/>
      </c>
      <c r="P353" s="19">
        <f>IF(A353="","",IFERROR(IF(INDEX(Findings!$C$2:$C$301,MATCH(B353,Findings!$A$2:$A$301,0))="","",INDEX(Findings!$C$2:$C$301,MATCH(B353,Findings!$A$2:$A$301,0))),""))</f>
        <v/>
      </c>
    </row>
    <row r="354">
      <c r="A354" s="14" t="n"/>
      <c r="B354" s="14" t="n"/>
      <c r="C354" s="14" t="n"/>
      <c r="D354" s="14" t="n"/>
      <c r="E354" s="16" t="n"/>
      <c r="F354" s="16" t="n"/>
      <c r="G354" s="14" t="n"/>
      <c r="H354" s="14" t="n"/>
      <c r="I354" s="16" t="n"/>
      <c r="J354" s="17">
        <f>IF(A354="","",IF(AND(P354&lt;&gt;"",P354&gt;'Start here'!$B$4),"Not yet logged",IF(AND(F354&lt;&gt;"",F354&lt;='Start here'!$B$4),IF(AND(H354&lt;&gt;"",I354&lt;&gt;"",I354&lt;='Start here'!$B$4),"Closed and verified","Closed, not verified"),IF(AND(E354&lt;&gt;"",E354&lt;'Start here'!$B$4),"Overdue","Open"))))</f>
        <v/>
      </c>
      <c r="K354" s="18">
        <f>IF(J354="Overdue",'Start here'!$B$4-E354,0)</f>
        <v/>
      </c>
      <c r="L354" s="17">
        <f>IF(A354="","",IF(B354="","Link to a finding",IF(ISNA(MATCH(B354,Findings!$A$2:$A$301,0)),"Finding ID not found",IF(C354="","Describe the corrective action",IF(D354="","Add an owner",IF(E354="","Add a due date",IF(AND(F354&lt;&gt;"",P354&lt;&gt;"",F354&lt;P354),"Completed before the finding was logged",IF(AND(I354&lt;&gt;"",F354&lt;&gt;"",I354&lt;F354),"Verified before completed",IF(AND(H354&lt;&gt;"",H354=D354),"Verifier is the owner",IF(AND(F354&lt;&gt;"",G354=""),"Add completion evidence",IF(AND(F354&lt;&gt;"",H354=""),"Add a verifier",IF(AND(F354&lt;&gt;"",I354=""),"Add a verification date","OK"))))))))))))</f>
        <v/>
      </c>
      <c r="M354" s="17">
        <f>IF(A354="","",IFERROR(INDEX(Findings!$H$2:$H$301,MATCH(B354,Findings!$A$2:$A$301,0)),""))</f>
        <v/>
      </c>
      <c r="N354" s="17">
        <f>IF(A354="","",IFERROR(INDEX(Findings!$O$2:$O$301,MATCH(B354,Findings!$A$2:$A$301,0)),""))</f>
        <v/>
      </c>
      <c r="O354" s="17">
        <f>IF(A354="","",IF(OR('Start here'!$B$5="",N354='Start here'!$B$5),1,0))</f>
        <v/>
      </c>
      <c r="P354" s="19">
        <f>IF(A354="","",IFERROR(IF(INDEX(Findings!$C$2:$C$301,MATCH(B354,Findings!$A$2:$A$301,0))="","",INDEX(Findings!$C$2:$C$301,MATCH(B354,Findings!$A$2:$A$301,0))),""))</f>
        <v/>
      </c>
    </row>
    <row r="355">
      <c r="A355" s="14" t="n"/>
      <c r="B355" s="14" t="n"/>
      <c r="C355" s="14" t="n"/>
      <c r="D355" s="14" t="n"/>
      <c r="E355" s="16" t="n"/>
      <c r="F355" s="16" t="n"/>
      <c r="G355" s="14" t="n"/>
      <c r="H355" s="14" t="n"/>
      <c r="I355" s="16" t="n"/>
      <c r="J355" s="17">
        <f>IF(A355="","",IF(AND(P355&lt;&gt;"",P355&gt;'Start here'!$B$4),"Not yet logged",IF(AND(F355&lt;&gt;"",F355&lt;='Start here'!$B$4),IF(AND(H355&lt;&gt;"",I355&lt;&gt;"",I355&lt;='Start here'!$B$4),"Closed and verified","Closed, not verified"),IF(AND(E355&lt;&gt;"",E355&lt;'Start here'!$B$4),"Overdue","Open"))))</f>
        <v/>
      </c>
      <c r="K355" s="18">
        <f>IF(J355="Overdue",'Start here'!$B$4-E355,0)</f>
        <v/>
      </c>
      <c r="L355" s="17">
        <f>IF(A355="","",IF(B355="","Link to a finding",IF(ISNA(MATCH(B355,Findings!$A$2:$A$301,0)),"Finding ID not found",IF(C355="","Describe the corrective action",IF(D355="","Add an owner",IF(E355="","Add a due date",IF(AND(F355&lt;&gt;"",P355&lt;&gt;"",F355&lt;P355),"Completed before the finding was logged",IF(AND(I355&lt;&gt;"",F355&lt;&gt;"",I355&lt;F355),"Verified before completed",IF(AND(H355&lt;&gt;"",H355=D355),"Verifier is the owner",IF(AND(F355&lt;&gt;"",G355=""),"Add completion evidence",IF(AND(F355&lt;&gt;"",H355=""),"Add a verifier",IF(AND(F355&lt;&gt;"",I355=""),"Add a verification date","OK"))))))))))))</f>
        <v/>
      </c>
      <c r="M355" s="17">
        <f>IF(A355="","",IFERROR(INDEX(Findings!$H$2:$H$301,MATCH(B355,Findings!$A$2:$A$301,0)),""))</f>
        <v/>
      </c>
      <c r="N355" s="17">
        <f>IF(A355="","",IFERROR(INDEX(Findings!$O$2:$O$301,MATCH(B355,Findings!$A$2:$A$301,0)),""))</f>
        <v/>
      </c>
      <c r="O355" s="17">
        <f>IF(A355="","",IF(OR('Start here'!$B$5="",N355='Start here'!$B$5),1,0))</f>
        <v/>
      </c>
      <c r="P355" s="19">
        <f>IF(A355="","",IFERROR(IF(INDEX(Findings!$C$2:$C$301,MATCH(B355,Findings!$A$2:$A$301,0))="","",INDEX(Findings!$C$2:$C$301,MATCH(B355,Findings!$A$2:$A$301,0))),""))</f>
        <v/>
      </c>
    </row>
    <row r="356">
      <c r="A356" s="14" t="n"/>
      <c r="B356" s="14" t="n"/>
      <c r="C356" s="14" t="n"/>
      <c r="D356" s="14" t="n"/>
      <c r="E356" s="16" t="n"/>
      <c r="F356" s="16" t="n"/>
      <c r="G356" s="14" t="n"/>
      <c r="H356" s="14" t="n"/>
      <c r="I356" s="16" t="n"/>
      <c r="J356" s="17">
        <f>IF(A356="","",IF(AND(P356&lt;&gt;"",P356&gt;'Start here'!$B$4),"Not yet logged",IF(AND(F356&lt;&gt;"",F356&lt;='Start here'!$B$4),IF(AND(H356&lt;&gt;"",I356&lt;&gt;"",I356&lt;='Start here'!$B$4),"Closed and verified","Closed, not verified"),IF(AND(E356&lt;&gt;"",E356&lt;'Start here'!$B$4),"Overdue","Open"))))</f>
        <v/>
      </c>
      <c r="K356" s="18">
        <f>IF(J356="Overdue",'Start here'!$B$4-E356,0)</f>
        <v/>
      </c>
      <c r="L356" s="17">
        <f>IF(A356="","",IF(B356="","Link to a finding",IF(ISNA(MATCH(B356,Findings!$A$2:$A$301,0)),"Finding ID not found",IF(C356="","Describe the corrective action",IF(D356="","Add an owner",IF(E356="","Add a due date",IF(AND(F356&lt;&gt;"",P356&lt;&gt;"",F356&lt;P356),"Completed before the finding was logged",IF(AND(I356&lt;&gt;"",F356&lt;&gt;"",I356&lt;F356),"Verified before completed",IF(AND(H356&lt;&gt;"",H356=D356),"Verifier is the owner",IF(AND(F356&lt;&gt;"",G356=""),"Add completion evidence",IF(AND(F356&lt;&gt;"",H356=""),"Add a verifier",IF(AND(F356&lt;&gt;"",I356=""),"Add a verification date","OK"))))))))))))</f>
        <v/>
      </c>
      <c r="M356" s="17">
        <f>IF(A356="","",IFERROR(INDEX(Findings!$H$2:$H$301,MATCH(B356,Findings!$A$2:$A$301,0)),""))</f>
        <v/>
      </c>
      <c r="N356" s="17">
        <f>IF(A356="","",IFERROR(INDEX(Findings!$O$2:$O$301,MATCH(B356,Findings!$A$2:$A$301,0)),""))</f>
        <v/>
      </c>
      <c r="O356" s="17">
        <f>IF(A356="","",IF(OR('Start here'!$B$5="",N356='Start here'!$B$5),1,0))</f>
        <v/>
      </c>
      <c r="P356" s="19">
        <f>IF(A356="","",IFERROR(IF(INDEX(Findings!$C$2:$C$301,MATCH(B356,Findings!$A$2:$A$301,0))="","",INDEX(Findings!$C$2:$C$301,MATCH(B356,Findings!$A$2:$A$301,0))),""))</f>
        <v/>
      </c>
    </row>
    <row r="357">
      <c r="A357" s="14" t="n"/>
      <c r="B357" s="14" t="n"/>
      <c r="C357" s="14" t="n"/>
      <c r="D357" s="14" t="n"/>
      <c r="E357" s="16" t="n"/>
      <c r="F357" s="16" t="n"/>
      <c r="G357" s="14" t="n"/>
      <c r="H357" s="14" t="n"/>
      <c r="I357" s="16" t="n"/>
      <c r="J357" s="17">
        <f>IF(A357="","",IF(AND(P357&lt;&gt;"",P357&gt;'Start here'!$B$4),"Not yet logged",IF(AND(F357&lt;&gt;"",F357&lt;='Start here'!$B$4),IF(AND(H357&lt;&gt;"",I357&lt;&gt;"",I357&lt;='Start here'!$B$4),"Closed and verified","Closed, not verified"),IF(AND(E357&lt;&gt;"",E357&lt;'Start here'!$B$4),"Overdue","Open"))))</f>
        <v/>
      </c>
      <c r="K357" s="18">
        <f>IF(J357="Overdue",'Start here'!$B$4-E357,0)</f>
        <v/>
      </c>
      <c r="L357" s="17">
        <f>IF(A357="","",IF(B357="","Link to a finding",IF(ISNA(MATCH(B357,Findings!$A$2:$A$301,0)),"Finding ID not found",IF(C357="","Describe the corrective action",IF(D357="","Add an owner",IF(E357="","Add a due date",IF(AND(F357&lt;&gt;"",P357&lt;&gt;"",F357&lt;P357),"Completed before the finding was logged",IF(AND(I357&lt;&gt;"",F357&lt;&gt;"",I357&lt;F357),"Verified before completed",IF(AND(H357&lt;&gt;"",H357=D357),"Verifier is the owner",IF(AND(F357&lt;&gt;"",G357=""),"Add completion evidence",IF(AND(F357&lt;&gt;"",H357=""),"Add a verifier",IF(AND(F357&lt;&gt;"",I357=""),"Add a verification date","OK"))))))))))))</f>
        <v/>
      </c>
      <c r="M357" s="17">
        <f>IF(A357="","",IFERROR(INDEX(Findings!$H$2:$H$301,MATCH(B357,Findings!$A$2:$A$301,0)),""))</f>
        <v/>
      </c>
      <c r="N357" s="17">
        <f>IF(A357="","",IFERROR(INDEX(Findings!$O$2:$O$301,MATCH(B357,Findings!$A$2:$A$301,0)),""))</f>
        <v/>
      </c>
      <c r="O357" s="17">
        <f>IF(A357="","",IF(OR('Start here'!$B$5="",N357='Start here'!$B$5),1,0))</f>
        <v/>
      </c>
      <c r="P357" s="19">
        <f>IF(A357="","",IFERROR(IF(INDEX(Findings!$C$2:$C$301,MATCH(B357,Findings!$A$2:$A$301,0))="","",INDEX(Findings!$C$2:$C$301,MATCH(B357,Findings!$A$2:$A$301,0))),""))</f>
        <v/>
      </c>
    </row>
    <row r="358">
      <c r="A358" s="14" t="n"/>
      <c r="B358" s="14" t="n"/>
      <c r="C358" s="14" t="n"/>
      <c r="D358" s="14" t="n"/>
      <c r="E358" s="16" t="n"/>
      <c r="F358" s="16" t="n"/>
      <c r="G358" s="14" t="n"/>
      <c r="H358" s="14" t="n"/>
      <c r="I358" s="16" t="n"/>
      <c r="J358" s="17">
        <f>IF(A358="","",IF(AND(P358&lt;&gt;"",P358&gt;'Start here'!$B$4),"Not yet logged",IF(AND(F358&lt;&gt;"",F358&lt;='Start here'!$B$4),IF(AND(H358&lt;&gt;"",I358&lt;&gt;"",I358&lt;='Start here'!$B$4),"Closed and verified","Closed, not verified"),IF(AND(E358&lt;&gt;"",E358&lt;'Start here'!$B$4),"Overdue","Open"))))</f>
        <v/>
      </c>
      <c r="K358" s="18">
        <f>IF(J358="Overdue",'Start here'!$B$4-E358,0)</f>
        <v/>
      </c>
      <c r="L358" s="17">
        <f>IF(A358="","",IF(B358="","Link to a finding",IF(ISNA(MATCH(B358,Findings!$A$2:$A$301,0)),"Finding ID not found",IF(C358="","Describe the corrective action",IF(D358="","Add an owner",IF(E358="","Add a due date",IF(AND(F358&lt;&gt;"",P358&lt;&gt;"",F358&lt;P358),"Completed before the finding was logged",IF(AND(I358&lt;&gt;"",F358&lt;&gt;"",I358&lt;F358),"Verified before completed",IF(AND(H358&lt;&gt;"",H358=D358),"Verifier is the owner",IF(AND(F358&lt;&gt;"",G358=""),"Add completion evidence",IF(AND(F358&lt;&gt;"",H358=""),"Add a verifier",IF(AND(F358&lt;&gt;"",I358=""),"Add a verification date","OK"))))))))))))</f>
        <v/>
      </c>
      <c r="M358" s="17">
        <f>IF(A358="","",IFERROR(INDEX(Findings!$H$2:$H$301,MATCH(B358,Findings!$A$2:$A$301,0)),""))</f>
        <v/>
      </c>
      <c r="N358" s="17">
        <f>IF(A358="","",IFERROR(INDEX(Findings!$O$2:$O$301,MATCH(B358,Findings!$A$2:$A$301,0)),""))</f>
        <v/>
      </c>
      <c r="O358" s="17">
        <f>IF(A358="","",IF(OR('Start here'!$B$5="",N358='Start here'!$B$5),1,0))</f>
        <v/>
      </c>
      <c r="P358" s="19">
        <f>IF(A358="","",IFERROR(IF(INDEX(Findings!$C$2:$C$301,MATCH(B358,Findings!$A$2:$A$301,0))="","",INDEX(Findings!$C$2:$C$301,MATCH(B358,Findings!$A$2:$A$301,0))),""))</f>
        <v/>
      </c>
    </row>
    <row r="359">
      <c r="A359" s="14" t="n"/>
      <c r="B359" s="14" t="n"/>
      <c r="C359" s="14" t="n"/>
      <c r="D359" s="14" t="n"/>
      <c r="E359" s="16" t="n"/>
      <c r="F359" s="16" t="n"/>
      <c r="G359" s="14" t="n"/>
      <c r="H359" s="14" t="n"/>
      <c r="I359" s="16" t="n"/>
      <c r="J359" s="17">
        <f>IF(A359="","",IF(AND(P359&lt;&gt;"",P359&gt;'Start here'!$B$4),"Not yet logged",IF(AND(F359&lt;&gt;"",F359&lt;='Start here'!$B$4),IF(AND(H359&lt;&gt;"",I359&lt;&gt;"",I359&lt;='Start here'!$B$4),"Closed and verified","Closed, not verified"),IF(AND(E359&lt;&gt;"",E359&lt;'Start here'!$B$4),"Overdue","Open"))))</f>
        <v/>
      </c>
      <c r="K359" s="18">
        <f>IF(J359="Overdue",'Start here'!$B$4-E359,0)</f>
        <v/>
      </c>
      <c r="L359" s="17">
        <f>IF(A359="","",IF(B359="","Link to a finding",IF(ISNA(MATCH(B359,Findings!$A$2:$A$301,0)),"Finding ID not found",IF(C359="","Describe the corrective action",IF(D359="","Add an owner",IF(E359="","Add a due date",IF(AND(F359&lt;&gt;"",P359&lt;&gt;"",F359&lt;P359),"Completed before the finding was logged",IF(AND(I359&lt;&gt;"",F359&lt;&gt;"",I359&lt;F359),"Verified before completed",IF(AND(H359&lt;&gt;"",H359=D359),"Verifier is the owner",IF(AND(F359&lt;&gt;"",G359=""),"Add completion evidence",IF(AND(F359&lt;&gt;"",H359=""),"Add a verifier",IF(AND(F359&lt;&gt;"",I359=""),"Add a verification date","OK"))))))))))))</f>
        <v/>
      </c>
      <c r="M359" s="17">
        <f>IF(A359="","",IFERROR(INDEX(Findings!$H$2:$H$301,MATCH(B359,Findings!$A$2:$A$301,0)),""))</f>
        <v/>
      </c>
      <c r="N359" s="17">
        <f>IF(A359="","",IFERROR(INDEX(Findings!$O$2:$O$301,MATCH(B359,Findings!$A$2:$A$301,0)),""))</f>
        <v/>
      </c>
      <c r="O359" s="17">
        <f>IF(A359="","",IF(OR('Start here'!$B$5="",N359='Start here'!$B$5),1,0))</f>
        <v/>
      </c>
      <c r="P359" s="19">
        <f>IF(A359="","",IFERROR(IF(INDEX(Findings!$C$2:$C$301,MATCH(B359,Findings!$A$2:$A$301,0))="","",INDEX(Findings!$C$2:$C$301,MATCH(B359,Findings!$A$2:$A$301,0))),""))</f>
        <v/>
      </c>
    </row>
    <row r="360">
      <c r="A360" s="14" t="n"/>
      <c r="B360" s="14" t="n"/>
      <c r="C360" s="14" t="n"/>
      <c r="D360" s="14" t="n"/>
      <c r="E360" s="16" t="n"/>
      <c r="F360" s="16" t="n"/>
      <c r="G360" s="14" t="n"/>
      <c r="H360" s="14" t="n"/>
      <c r="I360" s="16" t="n"/>
      <c r="J360" s="17">
        <f>IF(A360="","",IF(AND(P360&lt;&gt;"",P360&gt;'Start here'!$B$4),"Not yet logged",IF(AND(F360&lt;&gt;"",F360&lt;='Start here'!$B$4),IF(AND(H360&lt;&gt;"",I360&lt;&gt;"",I360&lt;='Start here'!$B$4),"Closed and verified","Closed, not verified"),IF(AND(E360&lt;&gt;"",E360&lt;'Start here'!$B$4),"Overdue","Open"))))</f>
        <v/>
      </c>
      <c r="K360" s="18">
        <f>IF(J360="Overdue",'Start here'!$B$4-E360,0)</f>
        <v/>
      </c>
      <c r="L360" s="17">
        <f>IF(A360="","",IF(B360="","Link to a finding",IF(ISNA(MATCH(B360,Findings!$A$2:$A$301,0)),"Finding ID not found",IF(C360="","Describe the corrective action",IF(D360="","Add an owner",IF(E360="","Add a due date",IF(AND(F360&lt;&gt;"",P360&lt;&gt;"",F360&lt;P360),"Completed before the finding was logged",IF(AND(I360&lt;&gt;"",F360&lt;&gt;"",I360&lt;F360),"Verified before completed",IF(AND(H360&lt;&gt;"",H360=D360),"Verifier is the owner",IF(AND(F360&lt;&gt;"",G360=""),"Add completion evidence",IF(AND(F360&lt;&gt;"",H360=""),"Add a verifier",IF(AND(F360&lt;&gt;"",I360=""),"Add a verification date","OK"))))))))))))</f>
        <v/>
      </c>
      <c r="M360" s="17">
        <f>IF(A360="","",IFERROR(INDEX(Findings!$H$2:$H$301,MATCH(B360,Findings!$A$2:$A$301,0)),""))</f>
        <v/>
      </c>
      <c r="N360" s="17">
        <f>IF(A360="","",IFERROR(INDEX(Findings!$O$2:$O$301,MATCH(B360,Findings!$A$2:$A$301,0)),""))</f>
        <v/>
      </c>
      <c r="O360" s="17">
        <f>IF(A360="","",IF(OR('Start here'!$B$5="",N360='Start here'!$B$5),1,0))</f>
        <v/>
      </c>
      <c r="P360" s="19">
        <f>IF(A360="","",IFERROR(IF(INDEX(Findings!$C$2:$C$301,MATCH(B360,Findings!$A$2:$A$301,0))="","",INDEX(Findings!$C$2:$C$301,MATCH(B360,Findings!$A$2:$A$301,0))),""))</f>
        <v/>
      </c>
    </row>
    <row r="361">
      <c r="A361" s="14" t="n"/>
      <c r="B361" s="14" t="n"/>
      <c r="C361" s="14" t="n"/>
      <c r="D361" s="14" t="n"/>
      <c r="E361" s="16" t="n"/>
      <c r="F361" s="16" t="n"/>
      <c r="G361" s="14" t="n"/>
      <c r="H361" s="14" t="n"/>
      <c r="I361" s="16" t="n"/>
      <c r="J361" s="17">
        <f>IF(A361="","",IF(AND(P361&lt;&gt;"",P361&gt;'Start here'!$B$4),"Not yet logged",IF(AND(F361&lt;&gt;"",F361&lt;='Start here'!$B$4),IF(AND(H361&lt;&gt;"",I361&lt;&gt;"",I361&lt;='Start here'!$B$4),"Closed and verified","Closed, not verified"),IF(AND(E361&lt;&gt;"",E361&lt;'Start here'!$B$4),"Overdue","Open"))))</f>
        <v/>
      </c>
      <c r="K361" s="18">
        <f>IF(J361="Overdue",'Start here'!$B$4-E361,0)</f>
        <v/>
      </c>
      <c r="L361" s="17">
        <f>IF(A361="","",IF(B361="","Link to a finding",IF(ISNA(MATCH(B361,Findings!$A$2:$A$301,0)),"Finding ID not found",IF(C361="","Describe the corrective action",IF(D361="","Add an owner",IF(E361="","Add a due date",IF(AND(F361&lt;&gt;"",P361&lt;&gt;"",F361&lt;P361),"Completed before the finding was logged",IF(AND(I361&lt;&gt;"",F361&lt;&gt;"",I361&lt;F361),"Verified before completed",IF(AND(H361&lt;&gt;"",H361=D361),"Verifier is the owner",IF(AND(F361&lt;&gt;"",G361=""),"Add completion evidence",IF(AND(F361&lt;&gt;"",H361=""),"Add a verifier",IF(AND(F361&lt;&gt;"",I361=""),"Add a verification date","OK"))))))))))))</f>
        <v/>
      </c>
      <c r="M361" s="17">
        <f>IF(A361="","",IFERROR(INDEX(Findings!$H$2:$H$301,MATCH(B361,Findings!$A$2:$A$301,0)),""))</f>
        <v/>
      </c>
      <c r="N361" s="17">
        <f>IF(A361="","",IFERROR(INDEX(Findings!$O$2:$O$301,MATCH(B361,Findings!$A$2:$A$301,0)),""))</f>
        <v/>
      </c>
      <c r="O361" s="17">
        <f>IF(A361="","",IF(OR('Start here'!$B$5="",N361='Start here'!$B$5),1,0))</f>
        <v/>
      </c>
      <c r="P361" s="19">
        <f>IF(A361="","",IFERROR(IF(INDEX(Findings!$C$2:$C$301,MATCH(B361,Findings!$A$2:$A$301,0))="","",INDEX(Findings!$C$2:$C$301,MATCH(B361,Findings!$A$2:$A$301,0))),""))</f>
        <v/>
      </c>
    </row>
    <row r="362">
      <c r="A362" s="14" t="n"/>
      <c r="B362" s="14" t="n"/>
      <c r="C362" s="14" t="n"/>
      <c r="D362" s="14" t="n"/>
      <c r="E362" s="16" t="n"/>
      <c r="F362" s="16" t="n"/>
      <c r="G362" s="14" t="n"/>
      <c r="H362" s="14" t="n"/>
      <c r="I362" s="16" t="n"/>
      <c r="J362" s="17">
        <f>IF(A362="","",IF(AND(P362&lt;&gt;"",P362&gt;'Start here'!$B$4),"Not yet logged",IF(AND(F362&lt;&gt;"",F362&lt;='Start here'!$B$4),IF(AND(H362&lt;&gt;"",I362&lt;&gt;"",I362&lt;='Start here'!$B$4),"Closed and verified","Closed, not verified"),IF(AND(E362&lt;&gt;"",E362&lt;'Start here'!$B$4),"Overdue","Open"))))</f>
        <v/>
      </c>
      <c r="K362" s="18">
        <f>IF(J362="Overdue",'Start here'!$B$4-E362,0)</f>
        <v/>
      </c>
      <c r="L362" s="17">
        <f>IF(A362="","",IF(B362="","Link to a finding",IF(ISNA(MATCH(B362,Findings!$A$2:$A$301,0)),"Finding ID not found",IF(C362="","Describe the corrective action",IF(D362="","Add an owner",IF(E362="","Add a due date",IF(AND(F362&lt;&gt;"",P362&lt;&gt;"",F362&lt;P362),"Completed before the finding was logged",IF(AND(I362&lt;&gt;"",F362&lt;&gt;"",I362&lt;F362),"Verified before completed",IF(AND(H362&lt;&gt;"",H362=D362),"Verifier is the owner",IF(AND(F362&lt;&gt;"",G362=""),"Add completion evidence",IF(AND(F362&lt;&gt;"",H362=""),"Add a verifier",IF(AND(F362&lt;&gt;"",I362=""),"Add a verification date","OK"))))))))))))</f>
        <v/>
      </c>
      <c r="M362" s="17">
        <f>IF(A362="","",IFERROR(INDEX(Findings!$H$2:$H$301,MATCH(B362,Findings!$A$2:$A$301,0)),""))</f>
        <v/>
      </c>
      <c r="N362" s="17">
        <f>IF(A362="","",IFERROR(INDEX(Findings!$O$2:$O$301,MATCH(B362,Findings!$A$2:$A$301,0)),""))</f>
        <v/>
      </c>
      <c r="O362" s="17">
        <f>IF(A362="","",IF(OR('Start here'!$B$5="",N362='Start here'!$B$5),1,0))</f>
        <v/>
      </c>
      <c r="P362" s="19">
        <f>IF(A362="","",IFERROR(IF(INDEX(Findings!$C$2:$C$301,MATCH(B362,Findings!$A$2:$A$301,0))="","",INDEX(Findings!$C$2:$C$301,MATCH(B362,Findings!$A$2:$A$301,0))),""))</f>
        <v/>
      </c>
    </row>
    <row r="363">
      <c r="A363" s="14" t="n"/>
      <c r="B363" s="14" t="n"/>
      <c r="C363" s="14" t="n"/>
      <c r="D363" s="14" t="n"/>
      <c r="E363" s="16" t="n"/>
      <c r="F363" s="16" t="n"/>
      <c r="G363" s="14" t="n"/>
      <c r="H363" s="14" t="n"/>
      <c r="I363" s="16" t="n"/>
      <c r="J363" s="17">
        <f>IF(A363="","",IF(AND(P363&lt;&gt;"",P363&gt;'Start here'!$B$4),"Not yet logged",IF(AND(F363&lt;&gt;"",F363&lt;='Start here'!$B$4),IF(AND(H363&lt;&gt;"",I363&lt;&gt;"",I363&lt;='Start here'!$B$4),"Closed and verified","Closed, not verified"),IF(AND(E363&lt;&gt;"",E363&lt;'Start here'!$B$4),"Overdue","Open"))))</f>
        <v/>
      </c>
      <c r="K363" s="18">
        <f>IF(J363="Overdue",'Start here'!$B$4-E363,0)</f>
        <v/>
      </c>
      <c r="L363" s="17">
        <f>IF(A363="","",IF(B363="","Link to a finding",IF(ISNA(MATCH(B363,Findings!$A$2:$A$301,0)),"Finding ID not found",IF(C363="","Describe the corrective action",IF(D363="","Add an owner",IF(E363="","Add a due date",IF(AND(F363&lt;&gt;"",P363&lt;&gt;"",F363&lt;P363),"Completed before the finding was logged",IF(AND(I363&lt;&gt;"",F363&lt;&gt;"",I363&lt;F363),"Verified before completed",IF(AND(H363&lt;&gt;"",H363=D363),"Verifier is the owner",IF(AND(F363&lt;&gt;"",G363=""),"Add completion evidence",IF(AND(F363&lt;&gt;"",H363=""),"Add a verifier",IF(AND(F363&lt;&gt;"",I363=""),"Add a verification date","OK"))))))))))))</f>
        <v/>
      </c>
      <c r="M363" s="17">
        <f>IF(A363="","",IFERROR(INDEX(Findings!$H$2:$H$301,MATCH(B363,Findings!$A$2:$A$301,0)),""))</f>
        <v/>
      </c>
      <c r="N363" s="17">
        <f>IF(A363="","",IFERROR(INDEX(Findings!$O$2:$O$301,MATCH(B363,Findings!$A$2:$A$301,0)),""))</f>
        <v/>
      </c>
      <c r="O363" s="17">
        <f>IF(A363="","",IF(OR('Start here'!$B$5="",N363='Start here'!$B$5),1,0))</f>
        <v/>
      </c>
      <c r="P363" s="19">
        <f>IF(A363="","",IFERROR(IF(INDEX(Findings!$C$2:$C$301,MATCH(B363,Findings!$A$2:$A$301,0))="","",INDEX(Findings!$C$2:$C$301,MATCH(B363,Findings!$A$2:$A$301,0))),""))</f>
        <v/>
      </c>
    </row>
    <row r="364">
      <c r="A364" s="14" t="n"/>
      <c r="B364" s="14" t="n"/>
      <c r="C364" s="14" t="n"/>
      <c r="D364" s="14" t="n"/>
      <c r="E364" s="16" t="n"/>
      <c r="F364" s="16" t="n"/>
      <c r="G364" s="14" t="n"/>
      <c r="H364" s="14" t="n"/>
      <c r="I364" s="16" t="n"/>
      <c r="J364" s="17">
        <f>IF(A364="","",IF(AND(P364&lt;&gt;"",P364&gt;'Start here'!$B$4),"Not yet logged",IF(AND(F364&lt;&gt;"",F364&lt;='Start here'!$B$4),IF(AND(H364&lt;&gt;"",I364&lt;&gt;"",I364&lt;='Start here'!$B$4),"Closed and verified","Closed, not verified"),IF(AND(E364&lt;&gt;"",E364&lt;'Start here'!$B$4),"Overdue","Open"))))</f>
        <v/>
      </c>
      <c r="K364" s="18">
        <f>IF(J364="Overdue",'Start here'!$B$4-E364,0)</f>
        <v/>
      </c>
      <c r="L364" s="17">
        <f>IF(A364="","",IF(B364="","Link to a finding",IF(ISNA(MATCH(B364,Findings!$A$2:$A$301,0)),"Finding ID not found",IF(C364="","Describe the corrective action",IF(D364="","Add an owner",IF(E364="","Add a due date",IF(AND(F364&lt;&gt;"",P364&lt;&gt;"",F364&lt;P364),"Completed before the finding was logged",IF(AND(I364&lt;&gt;"",F364&lt;&gt;"",I364&lt;F364),"Verified before completed",IF(AND(H364&lt;&gt;"",H364=D364),"Verifier is the owner",IF(AND(F364&lt;&gt;"",G364=""),"Add completion evidence",IF(AND(F364&lt;&gt;"",H364=""),"Add a verifier",IF(AND(F364&lt;&gt;"",I364=""),"Add a verification date","OK"))))))))))))</f>
        <v/>
      </c>
      <c r="M364" s="17">
        <f>IF(A364="","",IFERROR(INDEX(Findings!$H$2:$H$301,MATCH(B364,Findings!$A$2:$A$301,0)),""))</f>
        <v/>
      </c>
      <c r="N364" s="17">
        <f>IF(A364="","",IFERROR(INDEX(Findings!$O$2:$O$301,MATCH(B364,Findings!$A$2:$A$301,0)),""))</f>
        <v/>
      </c>
      <c r="O364" s="17">
        <f>IF(A364="","",IF(OR('Start here'!$B$5="",N364='Start here'!$B$5),1,0))</f>
        <v/>
      </c>
      <c r="P364" s="19">
        <f>IF(A364="","",IFERROR(IF(INDEX(Findings!$C$2:$C$301,MATCH(B364,Findings!$A$2:$A$301,0))="","",INDEX(Findings!$C$2:$C$301,MATCH(B364,Findings!$A$2:$A$301,0))),""))</f>
        <v/>
      </c>
    </row>
    <row r="365">
      <c r="A365" s="14" t="n"/>
      <c r="B365" s="14" t="n"/>
      <c r="C365" s="14" t="n"/>
      <c r="D365" s="14" t="n"/>
      <c r="E365" s="16" t="n"/>
      <c r="F365" s="16" t="n"/>
      <c r="G365" s="14" t="n"/>
      <c r="H365" s="14" t="n"/>
      <c r="I365" s="16" t="n"/>
      <c r="J365" s="17">
        <f>IF(A365="","",IF(AND(P365&lt;&gt;"",P365&gt;'Start here'!$B$4),"Not yet logged",IF(AND(F365&lt;&gt;"",F365&lt;='Start here'!$B$4),IF(AND(H365&lt;&gt;"",I365&lt;&gt;"",I365&lt;='Start here'!$B$4),"Closed and verified","Closed, not verified"),IF(AND(E365&lt;&gt;"",E365&lt;'Start here'!$B$4),"Overdue","Open"))))</f>
        <v/>
      </c>
      <c r="K365" s="18">
        <f>IF(J365="Overdue",'Start here'!$B$4-E365,0)</f>
        <v/>
      </c>
      <c r="L365" s="17">
        <f>IF(A365="","",IF(B365="","Link to a finding",IF(ISNA(MATCH(B365,Findings!$A$2:$A$301,0)),"Finding ID not found",IF(C365="","Describe the corrective action",IF(D365="","Add an owner",IF(E365="","Add a due date",IF(AND(F365&lt;&gt;"",P365&lt;&gt;"",F365&lt;P365),"Completed before the finding was logged",IF(AND(I365&lt;&gt;"",F365&lt;&gt;"",I365&lt;F365),"Verified before completed",IF(AND(H365&lt;&gt;"",H365=D365),"Verifier is the owner",IF(AND(F365&lt;&gt;"",G365=""),"Add completion evidence",IF(AND(F365&lt;&gt;"",H365=""),"Add a verifier",IF(AND(F365&lt;&gt;"",I365=""),"Add a verification date","OK"))))))))))))</f>
        <v/>
      </c>
      <c r="M365" s="17">
        <f>IF(A365="","",IFERROR(INDEX(Findings!$H$2:$H$301,MATCH(B365,Findings!$A$2:$A$301,0)),""))</f>
        <v/>
      </c>
      <c r="N365" s="17">
        <f>IF(A365="","",IFERROR(INDEX(Findings!$O$2:$O$301,MATCH(B365,Findings!$A$2:$A$301,0)),""))</f>
        <v/>
      </c>
      <c r="O365" s="17">
        <f>IF(A365="","",IF(OR('Start here'!$B$5="",N365='Start here'!$B$5),1,0))</f>
        <v/>
      </c>
      <c r="P365" s="19">
        <f>IF(A365="","",IFERROR(IF(INDEX(Findings!$C$2:$C$301,MATCH(B365,Findings!$A$2:$A$301,0))="","",INDEX(Findings!$C$2:$C$301,MATCH(B365,Findings!$A$2:$A$301,0))),""))</f>
        <v/>
      </c>
    </row>
    <row r="366">
      <c r="A366" s="14" t="n"/>
      <c r="B366" s="14" t="n"/>
      <c r="C366" s="14" t="n"/>
      <c r="D366" s="14" t="n"/>
      <c r="E366" s="16" t="n"/>
      <c r="F366" s="16" t="n"/>
      <c r="G366" s="14" t="n"/>
      <c r="H366" s="14" t="n"/>
      <c r="I366" s="16" t="n"/>
      <c r="J366" s="17">
        <f>IF(A366="","",IF(AND(P366&lt;&gt;"",P366&gt;'Start here'!$B$4),"Not yet logged",IF(AND(F366&lt;&gt;"",F366&lt;='Start here'!$B$4),IF(AND(H366&lt;&gt;"",I366&lt;&gt;"",I366&lt;='Start here'!$B$4),"Closed and verified","Closed, not verified"),IF(AND(E366&lt;&gt;"",E366&lt;'Start here'!$B$4),"Overdue","Open"))))</f>
        <v/>
      </c>
      <c r="K366" s="18">
        <f>IF(J366="Overdue",'Start here'!$B$4-E366,0)</f>
        <v/>
      </c>
      <c r="L366" s="17">
        <f>IF(A366="","",IF(B366="","Link to a finding",IF(ISNA(MATCH(B366,Findings!$A$2:$A$301,0)),"Finding ID not found",IF(C366="","Describe the corrective action",IF(D366="","Add an owner",IF(E366="","Add a due date",IF(AND(F366&lt;&gt;"",P366&lt;&gt;"",F366&lt;P366),"Completed before the finding was logged",IF(AND(I366&lt;&gt;"",F366&lt;&gt;"",I366&lt;F366),"Verified before completed",IF(AND(H366&lt;&gt;"",H366=D366),"Verifier is the owner",IF(AND(F366&lt;&gt;"",G366=""),"Add completion evidence",IF(AND(F366&lt;&gt;"",H366=""),"Add a verifier",IF(AND(F366&lt;&gt;"",I366=""),"Add a verification date","OK"))))))))))))</f>
        <v/>
      </c>
      <c r="M366" s="17">
        <f>IF(A366="","",IFERROR(INDEX(Findings!$H$2:$H$301,MATCH(B366,Findings!$A$2:$A$301,0)),""))</f>
        <v/>
      </c>
      <c r="N366" s="17">
        <f>IF(A366="","",IFERROR(INDEX(Findings!$O$2:$O$301,MATCH(B366,Findings!$A$2:$A$301,0)),""))</f>
        <v/>
      </c>
      <c r="O366" s="17">
        <f>IF(A366="","",IF(OR('Start here'!$B$5="",N366='Start here'!$B$5),1,0))</f>
        <v/>
      </c>
      <c r="P366" s="19">
        <f>IF(A366="","",IFERROR(IF(INDEX(Findings!$C$2:$C$301,MATCH(B366,Findings!$A$2:$A$301,0))="","",INDEX(Findings!$C$2:$C$301,MATCH(B366,Findings!$A$2:$A$301,0))),""))</f>
        <v/>
      </c>
    </row>
    <row r="367">
      <c r="A367" s="14" t="n"/>
      <c r="B367" s="14" t="n"/>
      <c r="C367" s="14" t="n"/>
      <c r="D367" s="14" t="n"/>
      <c r="E367" s="16" t="n"/>
      <c r="F367" s="16" t="n"/>
      <c r="G367" s="14" t="n"/>
      <c r="H367" s="14" t="n"/>
      <c r="I367" s="16" t="n"/>
      <c r="J367" s="17">
        <f>IF(A367="","",IF(AND(P367&lt;&gt;"",P367&gt;'Start here'!$B$4),"Not yet logged",IF(AND(F367&lt;&gt;"",F367&lt;='Start here'!$B$4),IF(AND(H367&lt;&gt;"",I367&lt;&gt;"",I367&lt;='Start here'!$B$4),"Closed and verified","Closed, not verified"),IF(AND(E367&lt;&gt;"",E367&lt;'Start here'!$B$4),"Overdue","Open"))))</f>
        <v/>
      </c>
      <c r="K367" s="18">
        <f>IF(J367="Overdue",'Start here'!$B$4-E367,0)</f>
        <v/>
      </c>
      <c r="L367" s="17">
        <f>IF(A367="","",IF(B367="","Link to a finding",IF(ISNA(MATCH(B367,Findings!$A$2:$A$301,0)),"Finding ID not found",IF(C367="","Describe the corrective action",IF(D367="","Add an owner",IF(E367="","Add a due date",IF(AND(F367&lt;&gt;"",P367&lt;&gt;"",F367&lt;P367),"Completed before the finding was logged",IF(AND(I367&lt;&gt;"",F367&lt;&gt;"",I367&lt;F367),"Verified before completed",IF(AND(H367&lt;&gt;"",H367=D367),"Verifier is the owner",IF(AND(F367&lt;&gt;"",G367=""),"Add completion evidence",IF(AND(F367&lt;&gt;"",H367=""),"Add a verifier",IF(AND(F367&lt;&gt;"",I367=""),"Add a verification date","OK"))))))))))))</f>
        <v/>
      </c>
      <c r="M367" s="17">
        <f>IF(A367="","",IFERROR(INDEX(Findings!$H$2:$H$301,MATCH(B367,Findings!$A$2:$A$301,0)),""))</f>
        <v/>
      </c>
      <c r="N367" s="17">
        <f>IF(A367="","",IFERROR(INDEX(Findings!$O$2:$O$301,MATCH(B367,Findings!$A$2:$A$301,0)),""))</f>
        <v/>
      </c>
      <c r="O367" s="17">
        <f>IF(A367="","",IF(OR('Start here'!$B$5="",N367='Start here'!$B$5),1,0))</f>
        <v/>
      </c>
      <c r="P367" s="19">
        <f>IF(A367="","",IFERROR(IF(INDEX(Findings!$C$2:$C$301,MATCH(B367,Findings!$A$2:$A$301,0))="","",INDEX(Findings!$C$2:$C$301,MATCH(B367,Findings!$A$2:$A$301,0))),""))</f>
        <v/>
      </c>
    </row>
    <row r="368">
      <c r="A368" s="14" t="n"/>
      <c r="B368" s="14" t="n"/>
      <c r="C368" s="14" t="n"/>
      <c r="D368" s="14" t="n"/>
      <c r="E368" s="16" t="n"/>
      <c r="F368" s="16" t="n"/>
      <c r="G368" s="14" t="n"/>
      <c r="H368" s="14" t="n"/>
      <c r="I368" s="16" t="n"/>
      <c r="J368" s="17">
        <f>IF(A368="","",IF(AND(P368&lt;&gt;"",P368&gt;'Start here'!$B$4),"Not yet logged",IF(AND(F368&lt;&gt;"",F368&lt;='Start here'!$B$4),IF(AND(H368&lt;&gt;"",I368&lt;&gt;"",I368&lt;='Start here'!$B$4),"Closed and verified","Closed, not verified"),IF(AND(E368&lt;&gt;"",E368&lt;'Start here'!$B$4),"Overdue","Open"))))</f>
        <v/>
      </c>
      <c r="K368" s="18">
        <f>IF(J368="Overdue",'Start here'!$B$4-E368,0)</f>
        <v/>
      </c>
      <c r="L368" s="17">
        <f>IF(A368="","",IF(B368="","Link to a finding",IF(ISNA(MATCH(B368,Findings!$A$2:$A$301,0)),"Finding ID not found",IF(C368="","Describe the corrective action",IF(D368="","Add an owner",IF(E368="","Add a due date",IF(AND(F368&lt;&gt;"",P368&lt;&gt;"",F368&lt;P368),"Completed before the finding was logged",IF(AND(I368&lt;&gt;"",F368&lt;&gt;"",I368&lt;F368),"Verified before completed",IF(AND(H368&lt;&gt;"",H368=D368),"Verifier is the owner",IF(AND(F368&lt;&gt;"",G368=""),"Add completion evidence",IF(AND(F368&lt;&gt;"",H368=""),"Add a verifier",IF(AND(F368&lt;&gt;"",I368=""),"Add a verification date","OK"))))))))))))</f>
        <v/>
      </c>
      <c r="M368" s="17">
        <f>IF(A368="","",IFERROR(INDEX(Findings!$H$2:$H$301,MATCH(B368,Findings!$A$2:$A$301,0)),""))</f>
        <v/>
      </c>
      <c r="N368" s="17">
        <f>IF(A368="","",IFERROR(INDEX(Findings!$O$2:$O$301,MATCH(B368,Findings!$A$2:$A$301,0)),""))</f>
        <v/>
      </c>
      <c r="O368" s="17">
        <f>IF(A368="","",IF(OR('Start here'!$B$5="",N368='Start here'!$B$5),1,0))</f>
        <v/>
      </c>
      <c r="P368" s="19">
        <f>IF(A368="","",IFERROR(IF(INDEX(Findings!$C$2:$C$301,MATCH(B368,Findings!$A$2:$A$301,0))="","",INDEX(Findings!$C$2:$C$301,MATCH(B368,Findings!$A$2:$A$301,0))),""))</f>
        <v/>
      </c>
    </row>
    <row r="369">
      <c r="A369" s="14" t="n"/>
      <c r="B369" s="14" t="n"/>
      <c r="C369" s="14" t="n"/>
      <c r="D369" s="14" t="n"/>
      <c r="E369" s="16" t="n"/>
      <c r="F369" s="16" t="n"/>
      <c r="G369" s="14" t="n"/>
      <c r="H369" s="14" t="n"/>
      <c r="I369" s="16" t="n"/>
      <c r="J369" s="17">
        <f>IF(A369="","",IF(AND(P369&lt;&gt;"",P369&gt;'Start here'!$B$4),"Not yet logged",IF(AND(F369&lt;&gt;"",F369&lt;='Start here'!$B$4),IF(AND(H369&lt;&gt;"",I369&lt;&gt;"",I369&lt;='Start here'!$B$4),"Closed and verified","Closed, not verified"),IF(AND(E369&lt;&gt;"",E369&lt;'Start here'!$B$4),"Overdue","Open"))))</f>
        <v/>
      </c>
      <c r="K369" s="18">
        <f>IF(J369="Overdue",'Start here'!$B$4-E369,0)</f>
        <v/>
      </c>
      <c r="L369" s="17">
        <f>IF(A369="","",IF(B369="","Link to a finding",IF(ISNA(MATCH(B369,Findings!$A$2:$A$301,0)),"Finding ID not found",IF(C369="","Describe the corrective action",IF(D369="","Add an owner",IF(E369="","Add a due date",IF(AND(F369&lt;&gt;"",P369&lt;&gt;"",F369&lt;P369),"Completed before the finding was logged",IF(AND(I369&lt;&gt;"",F369&lt;&gt;"",I369&lt;F369),"Verified before completed",IF(AND(H369&lt;&gt;"",H369=D369),"Verifier is the owner",IF(AND(F369&lt;&gt;"",G369=""),"Add completion evidence",IF(AND(F369&lt;&gt;"",H369=""),"Add a verifier",IF(AND(F369&lt;&gt;"",I369=""),"Add a verification date","OK"))))))))))))</f>
        <v/>
      </c>
      <c r="M369" s="17">
        <f>IF(A369="","",IFERROR(INDEX(Findings!$H$2:$H$301,MATCH(B369,Findings!$A$2:$A$301,0)),""))</f>
        <v/>
      </c>
      <c r="N369" s="17">
        <f>IF(A369="","",IFERROR(INDEX(Findings!$O$2:$O$301,MATCH(B369,Findings!$A$2:$A$301,0)),""))</f>
        <v/>
      </c>
      <c r="O369" s="17">
        <f>IF(A369="","",IF(OR('Start here'!$B$5="",N369='Start here'!$B$5),1,0))</f>
        <v/>
      </c>
      <c r="P369" s="19">
        <f>IF(A369="","",IFERROR(IF(INDEX(Findings!$C$2:$C$301,MATCH(B369,Findings!$A$2:$A$301,0))="","",INDEX(Findings!$C$2:$C$301,MATCH(B369,Findings!$A$2:$A$301,0))),""))</f>
        <v/>
      </c>
    </row>
    <row r="370">
      <c r="A370" s="14" t="n"/>
      <c r="B370" s="14" t="n"/>
      <c r="C370" s="14" t="n"/>
      <c r="D370" s="14" t="n"/>
      <c r="E370" s="16" t="n"/>
      <c r="F370" s="16" t="n"/>
      <c r="G370" s="14" t="n"/>
      <c r="H370" s="14" t="n"/>
      <c r="I370" s="16" t="n"/>
      <c r="J370" s="17">
        <f>IF(A370="","",IF(AND(P370&lt;&gt;"",P370&gt;'Start here'!$B$4),"Not yet logged",IF(AND(F370&lt;&gt;"",F370&lt;='Start here'!$B$4),IF(AND(H370&lt;&gt;"",I370&lt;&gt;"",I370&lt;='Start here'!$B$4),"Closed and verified","Closed, not verified"),IF(AND(E370&lt;&gt;"",E370&lt;'Start here'!$B$4),"Overdue","Open"))))</f>
        <v/>
      </c>
      <c r="K370" s="18">
        <f>IF(J370="Overdue",'Start here'!$B$4-E370,0)</f>
        <v/>
      </c>
      <c r="L370" s="17">
        <f>IF(A370="","",IF(B370="","Link to a finding",IF(ISNA(MATCH(B370,Findings!$A$2:$A$301,0)),"Finding ID not found",IF(C370="","Describe the corrective action",IF(D370="","Add an owner",IF(E370="","Add a due date",IF(AND(F370&lt;&gt;"",P370&lt;&gt;"",F370&lt;P370),"Completed before the finding was logged",IF(AND(I370&lt;&gt;"",F370&lt;&gt;"",I370&lt;F370),"Verified before completed",IF(AND(H370&lt;&gt;"",H370=D370),"Verifier is the owner",IF(AND(F370&lt;&gt;"",G370=""),"Add completion evidence",IF(AND(F370&lt;&gt;"",H370=""),"Add a verifier",IF(AND(F370&lt;&gt;"",I370=""),"Add a verification date","OK"))))))))))))</f>
        <v/>
      </c>
      <c r="M370" s="17">
        <f>IF(A370="","",IFERROR(INDEX(Findings!$H$2:$H$301,MATCH(B370,Findings!$A$2:$A$301,0)),""))</f>
        <v/>
      </c>
      <c r="N370" s="17">
        <f>IF(A370="","",IFERROR(INDEX(Findings!$O$2:$O$301,MATCH(B370,Findings!$A$2:$A$301,0)),""))</f>
        <v/>
      </c>
      <c r="O370" s="17">
        <f>IF(A370="","",IF(OR('Start here'!$B$5="",N370='Start here'!$B$5),1,0))</f>
        <v/>
      </c>
      <c r="P370" s="19">
        <f>IF(A370="","",IFERROR(IF(INDEX(Findings!$C$2:$C$301,MATCH(B370,Findings!$A$2:$A$301,0))="","",INDEX(Findings!$C$2:$C$301,MATCH(B370,Findings!$A$2:$A$301,0))),""))</f>
        <v/>
      </c>
    </row>
    <row r="371">
      <c r="A371" s="14" t="n"/>
      <c r="B371" s="14" t="n"/>
      <c r="C371" s="14" t="n"/>
      <c r="D371" s="14" t="n"/>
      <c r="E371" s="16" t="n"/>
      <c r="F371" s="16" t="n"/>
      <c r="G371" s="14" t="n"/>
      <c r="H371" s="14" t="n"/>
      <c r="I371" s="16" t="n"/>
      <c r="J371" s="17">
        <f>IF(A371="","",IF(AND(P371&lt;&gt;"",P371&gt;'Start here'!$B$4),"Not yet logged",IF(AND(F371&lt;&gt;"",F371&lt;='Start here'!$B$4),IF(AND(H371&lt;&gt;"",I371&lt;&gt;"",I371&lt;='Start here'!$B$4),"Closed and verified","Closed, not verified"),IF(AND(E371&lt;&gt;"",E371&lt;'Start here'!$B$4),"Overdue","Open"))))</f>
        <v/>
      </c>
      <c r="K371" s="18">
        <f>IF(J371="Overdue",'Start here'!$B$4-E371,0)</f>
        <v/>
      </c>
      <c r="L371" s="17">
        <f>IF(A371="","",IF(B371="","Link to a finding",IF(ISNA(MATCH(B371,Findings!$A$2:$A$301,0)),"Finding ID not found",IF(C371="","Describe the corrective action",IF(D371="","Add an owner",IF(E371="","Add a due date",IF(AND(F371&lt;&gt;"",P371&lt;&gt;"",F371&lt;P371),"Completed before the finding was logged",IF(AND(I371&lt;&gt;"",F371&lt;&gt;"",I371&lt;F371),"Verified before completed",IF(AND(H371&lt;&gt;"",H371=D371),"Verifier is the owner",IF(AND(F371&lt;&gt;"",G371=""),"Add completion evidence",IF(AND(F371&lt;&gt;"",H371=""),"Add a verifier",IF(AND(F371&lt;&gt;"",I371=""),"Add a verification date","OK"))))))))))))</f>
        <v/>
      </c>
      <c r="M371" s="17">
        <f>IF(A371="","",IFERROR(INDEX(Findings!$H$2:$H$301,MATCH(B371,Findings!$A$2:$A$301,0)),""))</f>
        <v/>
      </c>
      <c r="N371" s="17">
        <f>IF(A371="","",IFERROR(INDEX(Findings!$O$2:$O$301,MATCH(B371,Findings!$A$2:$A$301,0)),""))</f>
        <v/>
      </c>
      <c r="O371" s="17">
        <f>IF(A371="","",IF(OR('Start here'!$B$5="",N371='Start here'!$B$5),1,0))</f>
        <v/>
      </c>
      <c r="P371" s="19">
        <f>IF(A371="","",IFERROR(IF(INDEX(Findings!$C$2:$C$301,MATCH(B371,Findings!$A$2:$A$301,0))="","",INDEX(Findings!$C$2:$C$301,MATCH(B371,Findings!$A$2:$A$301,0))),""))</f>
        <v/>
      </c>
    </row>
    <row r="372">
      <c r="A372" s="14" t="n"/>
      <c r="B372" s="14" t="n"/>
      <c r="C372" s="14" t="n"/>
      <c r="D372" s="14" t="n"/>
      <c r="E372" s="16" t="n"/>
      <c r="F372" s="16" t="n"/>
      <c r="G372" s="14" t="n"/>
      <c r="H372" s="14" t="n"/>
      <c r="I372" s="16" t="n"/>
      <c r="J372" s="17">
        <f>IF(A372="","",IF(AND(P372&lt;&gt;"",P372&gt;'Start here'!$B$4),"Not yet logged",IF(AND(F372&lt;&gt;"",F372&lt;='Start here'!$B$4),IF(AND(H372&lt;&gt;"",I372&lt;&gt;"",I372&lt;='Start here'!$B$4),"Closed and verified","Closed, not verified"),IF(AND(E372&lt;&gt;"",E372&lt;'Start here'!$B$4),"Overdue","Open"))))</f>
        <v/>
      </c>
      <c r="K372" s="18">
        <f>IF(J372="Overdue",'Start here'!$B$4-E372,0)</f>
        <v/>
      </c>
      <c r="L372" s="17">
        <f>IF(A372="","",IF(B372="","Link to a finding",IF(ISNA(MATCH(B372,Findings!$A$2:$A$301,0)),"Finding ID not found",IF(C372="","Describe the corrective action",IF(D372="","Add an owner",IF(E372="","Add a due date",IF(AND(F372&lt;&gt;"",P372&lt;&gt;"",F372&lt;P372),"Completed before the finding was logged",IF(AND(I372&lt;&gt;"",F372&lt;&gt;"",I372&lt;F372),"Verified before completed",IF(AND(H372&lt;&gt;"",H372=D372),"Verifier is the owner",IF(AND(F372&lt;&gt;"",G372=""),"Add completion evidence",IF(AND(F372&lt;&gt;"",H372=""),"Add a verifier",IF(AND(F372&lt;&gt;"",I372=""),"Add a verification date","OK"))))))))))))</f>
        <v/>
      </c>
      <c r="M372" s="17">
        <f>IF(A372="","",IFERROR(INDEX(Findings!$H$2:$H$301,MATCH(B372,Findings!$A$2:$A$301,0)),""))</f>
        <v/>
      </c>
      <c r="N372" s="17">
        <f>IF(A372="","",IFERROR(INDEX(Findings!$O$2:$O$301,MATCH(B372,Findings!$A$2:$A$301,0)),""))</f>
        <v/>
      </c>
      <c r="O372" s="17">
        <f>IF(A372="","",IF(OR('Start here'!$B$5="",N372='Start here'!$B$5),1,0))</f>
        <v/>
      </c>
      <c r="P372" s="19">
        <f>IF(A372="","",IFERROR(IF(INDEX(Findings!$C$2:$C$301,MATCH(B372,Findings!$A$2:$A$301,0))="","",INDEX(Findings!$C$2:$C$301,MATCH(B372,Findings!$A$2:$A$301,0))),""))</f>
        <v/>
      </c>
    </row>
    <row r="373">
      <c r="A373" s="14" t="n"/>
      <c r="B373" s="14" t="n"/>
      <c r="C373" s="14" t="n"/>
      <c r="D373" s="14" t="n"/>
      <c r="E373" s="16" t="n"/>
      <c r="F373" s="16" t="n"/>
      <c r="G373" s="14" t="n"/>
      <c r="H373" s="14" t="n"/>
      <c r="I373" s="16" t="n"/>
      <c r="J373" s="17">
        <f>IF(A373="","",IF(AND(P373&lt;&gt;"",P373&gt;'Start here'!$B$4),"Not yet logged",IF(AND(F373&lt;&gt;"",F373&lt;='Start here'!$B$4),IF(AND(H373&lt;&gt;"",I373&lt;&gt;"",I373&lt;='Start here'!$B$4),"Closed and verified","Closed, not verified"),IF(AND(E373&lt;&gt;"",E373&lt;'Start here'!$B$4),"Overdue","Open"))))</f>
        <v/>
      </c>
      <c r="K373" s="18">
        <f>IF(J373="Overdue",'Start here'!$B$4-E373,0)</f>
        <v/>
      </c>
      <c r="L373" s="17">
        <f>IF(A373="","",IF(B373="","Link to a finding",IF(ISNA(MATCH(B373,Findings!$A$2:$A$301,0)),"Finding ID not found",IF(C373="","Describe the corrective action",IF(D373="","Add an owner",IF(E373="","Add a due date",IF(AND(F373&lt;&gt;"",P373&lt;&gt;"",F373&lt;P373),"Completed before the finding was logged",IF(AND(I373&lt;&gt;"",F373&lt;&gt;"",I373&lt;F373),"Verified before completed",IF(AND(H373&lt;&gt;"",H373=D373),"Verifier is the owner",IF(AND(F373&lt;&gt;"",G373=""),"Add completion evidence",IF(AND(F373&lt;&gt;"",H373=""),"Add a verifier",IF(AND(F373&lt;&gt;"",I373=""),"Add a verification date","OK"))))))))))))</f>
        <v/>
      </c>
      <c r="M373" s="17">
        <f>IF(A373="","",IFERROR(INDEX(Findings!$H$2:$H$301,MATCH(B373,Findings!$A$2:$A$301,0)),""))</f>
        <v/>
      </c>
      <c r="N373" s="17">
        <f>IF(A373="","",IFERROR(INDEX(Findings!$O$2:$O$301,MATCH(B373,Findings!$A$2:$A$301,0)),""))</f>
        <v/>
      </c>
      <c r="O373" s="17">
        <f>IF(A373="","",IF(OR('Start here'!$B$5="",N373='Start here'!$B$5),1,0))</f>
        <v/>
      </c>
      <c r="P373" s="19">
        <f>IF(A373="","",IFERROR(IF(INDEX(Findings!$C$2:$C$301,MATCH(B373,Findings!$A$2:$A$301,0))="","",INDEX(Findings!$C$2:$C$301,MATCH(B373,Findings!$A$2:$A$301,0))),""))</f>
        <v/>
      </c>
    </row>
    <row r="374">
      <c r="A374" s="14" t="n"/>
      <c r="B374" s="14" t="n"/>
      <c r="C374" s="14" t="n"/>
      <c r="D374" s="14" t="n"/>
      <c r="E374" s="16" t="n"/>
      <c r="F374" s="16" t="n"/>
      <c r="G374" s="14" t="n"/>
      <c r="H374" s="14" t="n"/>
      <c r="I374" s="16" t="n"/>
      <c r="J374" s="17">
        <f>IF(A374="","",IF(AND(P374&lt;&gt;"",P374&gt;'Start here'!$B$4),"Not yet logged",IF(AND(F374&lt;&gt;"",F374&lt;='Start here'!$B$4),IF(AND(H374&lt;&gt;"",I374&lt;&gt;"",I374&lt;='Start here'!$B$4),"Closed and verified","Closed, not verified"),IF(AND(E374&lt;&gt;"",E374&lt;'Start here'!$B$4),"Overdue","Open"))))</f>
        <v/>
      </c>
      <c r="K374" s="18">
        <f>IF(J374="Overdue",'Start here'!$B$4-E374,0)</f>
        <v/>
      </c>
      <c r="L374" s="17">
        <f>IF(A374="","",IF(B374="","Link to a finding",IF(ISNA(MATCH(B374,Findings!$A$2:$A$301,0)),"Finding ID not found",IF(C374="","Describe the corrective action",IF(D374="","Add an owner",IF(E374="","Add a due date",IF(AND(F374&lt;&gt;"",P374&lt;&gt;"",F374&lt;P374),"Completed before the finding was logged",IF(AND(I374&lt;&gt;"",F374&lt;&gt;"",I374&lt;F374),"Verified before completed",IF(AND(H374&lt;&gt;"",H374=D374),"Verifier is the owner",IF(AND(F374&lt;&gt;"",G374=""),"Add completion evidence",IF(AND(F374&lt;&gt;"",H374=""),"Add a verifier",IF(AND(F374&lt;&gt;"",I374=""),"Add a verification date","OK"))))))))))))</f>
        <v/>
      </c>
      <c r="M374" s="17">
        <f>IF(A374="","",IFERROR(INDEX(Findings!$H$2:$H$301,MATCH(B374,Findings!$A$2:$A$301,0)),""))</f>
        <v/>
      </c>
      <c r="N374" s="17">
        <f>IF(A374="","",IFERROR(INDEX(Findings!$O$2:$O$301,MATCH(B374,Findings!$A$2:$A$301,0)),""))</f>
        <v/>
      </c>
      <c r="O374" s="17">
        <f>IF(A374="","",IF(OR('Start here'!$B$5="",N374='Start here'!$B$5),1,0))</f>
        <v/>
      </c>
      <c r="P374" s="19">
        <f>IF(A374="","",IFERROR(IF(INDEX(Findings!$C$2:$C$301,MATCH(B374,Findings!$A$2:$A$301,0))="","",INDEX(Findings!$C$2:$C$301,MATCH(B374,Findings!$A$2:$A$301,0))),""))</f>
        <v/>
      </c>
    </row>
    <row r="375">
      <c r="A375" s="14" t="n"/>
      <c r="B375" s="14" t="n"/>
      <c r="C375" s="14" t="n"/>
      <c r="D375" s="14" t="n"/>
      <c r="E375" s="16" t="n"/>
      <c r="F375" s="16" t="n"/>
      <c r="G375" s="14" t="n"/>
      <c r="H375" s="14" t="n"/>
      <c r="I375" s="16" t="n"/>
      <c r="J375" s="17">
        <f>IF(A375="","",IF(AND(P375&lt;&gt;"",P375&gt;'Start here'!$B$4),"Not yet logged",IF(AND(F375&lt;&gt;"",F375&lt;='Start here'!$B$4),IF(AND(H375&lt;&gt;"",I375&lt;&gt;"",I375&lt;='Start here'!$B$4),"Closed and verified","Closed, not verified"),IF(AND(E375&lt;&gt;"",E375&lt;'Start here'!$B$4),"Overdue","Open"))))</f>
        <v/>
      </c>
      <c r="K375" s="18">
        <f>IF(J375="Overdue",'Start here'!$B$4-E375,0)</f>
        <v/>
      </c>
      <c r="L375" s="17">
        <f>IF(A375="","",IF(B375="","Link to a finding",IF(ISNA(MATCH(B375,Findings!$A$2:$A$301,0)),"Finding ID not found",IF(C375="","Describe the corrective action",IF(D375="","Add an owner",IF(E375="","Add a due date",IF(AND(F375&lt;&gt;"",P375&lt;&gt;"",F375&lt;P375),"Completed before the finding was logged",IF(AND(I375&lt;&gt;"",F375&lt;&gt;"",I375&lt;F375),"Verified before completed",IF(AND(H375&lt;&gt;"",H375=D375),"Verifier is the owner",IF(AND(F375&lt;&gt;"",G375=""),"Add completion evidence",IF(AND(F375&lt;&gt;"",H375=""),"Add a verifier",IF(AND(F375&lt;&gt;"",I375=""),"Add a verification date","OK"))))))))))))</f>
        <v/>
      </c>
      <c r="M375" s="17">
        <f>IF(A375="","",IFERROR(INDEX(Findings!$H$2:$H$301,MATCH(B375,Findings!$A$2:$A$301,0)),""))</f>
        <v/>
      </c>
      <c r="N375" s="17">
        <f>IF(A375="","",IFERROR(INDEX(Findings!$O$2:$O$301,MATCH(B375,Findings!$A$2:$A$301,0)),""))</f>
        <v/>
      </c>
      <c r="O375" s="17">
        <f>IF(A375="","",IF(OR('Start here'!$B$5="",N375='Start here'!$B$5),1,0))</f>
        <v/>
      </c>
      <c r="P375" s="19">
        <f>IF(A375="","",IFERROR(IF(INDEX(Findings!$C$2:$C$301,MATCH(B375,Findings!$A$2:$A$301,0))="","",INDEX(Findings!$C$2:$C$301,MATCH(B375,Findings!$A$2:$A$301,0))),""))</f>
        <v/>
      </c>
    </row>
    <row r="376">
      <c r="A376" s="14" t="n"/>
      <c r="B376" s="14" t="n"/>
      <c r="C376" s="14" t="n"/>
      <c r="D376" s="14" t="n"/>
      <c r="E376" s="16" t="n"/>
      <c r="F376" s="16" t="n"/>
      <c r="G376" s="14" t="n"/>
      <c r="H376" s="14" t="n"/>
      <c r="I376" s="16" t="n"/>
      <c r="J376" s="17">
        <f>IF(A376="","",IF(AND(P376&lt;&gt;"",P376&gt;'Start here'!$B$4),"Not yet logged",IF(AND(F376&lt;&gt;"",F376&lt;='Start here'!$B$4),IF(AND(H376&lt;&gt;"",I376&lt;&gt;"",I376&lt;='Start here'!$B$4),"Closed and verified","Closed, not verified"),IF(AND(E376&lt;&gt;"",E376&lt;'Start here'!$B$4),"Overdue","Open"))))</f>
        <v/>
      </c>
      <c r="K376" s="18">
        <f>IF(J376="Overdue",'Start here'!$B$4-E376,0)</f>
        <v/>
      </c>
      <c r="L376" s="17">
        <f>IF(A376="","",IF(B376="","Link to a finding",IF(ISNA(MATCH(B376,Findings!$A$2:$A$301,0)),"Finding ID not found",IF(C376="","Describe the corrective action",IF(D376="","Add an owner",IF(E376="","Add a due date",IF(AND(F376&lt;&gt;"",P376&lt;&gt;"",F376&lt;P376),"Completed before the finding was logged",IF(AND(I376&lt;&gt;"",F376&lt;&gt;"",I376&lt;F376),"Verified before completed",IF(AND(H376&lt;&gt;"",H376=D376),"Verifier is the owner",IF(AND(F376&lt;&gt;"",G376=""),"Add completion evidence",IF(AND(F376&lt;&gt;"",H376=""),"Add a verifier",IF(AND(F376&lt;&gt;"",I376=""),"Add a verification date","OK"))))))))))))</f>
        <v/>
      </c>
      <c r="M376" s="17">
        <f>IF(A376="","",IFERROR(INDEX(Findings!$H$2:$H$301,MATCH(B376,Findings!$A$2:$A$301,0)),""))</f>
        <v/>
      </c>
      <c r="N376" s="17">
        <f>IF(A376="","",IFERROR(INDEX(Findings!$O$2:$O$301,MATCH(B376,Findings!$A$2:$A$301,0)),""))</f>
        <v/>
      </c>
      <c r="O376" s="17">
        <f>IF(A376="","",IF(OR('Start here'!$B$5="",N376='Start here'!$B$5),1,0))</f>
        <v/>
      </c>
      <c r="P376" s="19">
        <f>IF(A376="","",IFERROR(IF(INDEX(Findings!$C$2:$C$301,MATCH(B376,Findings!$A$2:$A$301,0))="","",INDEX(Findings!$C$2:$C$301,MATCH(B376,Findings!$A$2:$A$301,0))),""))</f>
        <v/>
      </c>
    </row>
    <row r="377">
      <c r="A377" s="14" t="n"/>
      <c r="B377" s="14" t="n"/>
      <c r="C377" s="14" t="n"/>
      <c r="D377" s="14" t="n"/>
      <c r="E377" s="16" t="n"/>
      <c r="F377" s="16" t="n"/>
      <c r="G377" s="14" t="n"/>
      <c r="H377" s="14" t="n"/>
      <c r="I377" s="16" t="n"/>
      <c r="J377" s="17">
        <f>IF(A377="","",IF(AND(P377&lt;&gt;"",P377&gt;'Start here'!$B$4),"Not yet logged",IF(AND(F377&lt;&gt;"",F377&lt;='Start here'!$B$4),IF(AND(H377&lt;&gt;"",I377&lt;&gt;"",I377&lt;='Start here'!$B$4),"Closed and verified","Closed, not verified"),IF(AND(E377&lt;&gt;"",E377&lt;'Start here'!$B$4),"Overdue","Open"))))</f>
        <v/>
      </c>
      <c r="K377" s="18">
        <f>IF(J377="Overdue",'Start here'!$B$4-E377,0)</f>
        <v/>
      </c>
      <c r="L377" s="17">
        <f>IF(A377="","",IF(B377="","Link to a finding",IF(ISNA(MATCH(B377,Findings!$A$2:$A$301,0)),"Finding ID not found",IF(C377="","Describe the corrective action",IF(D377="","Add an owner",IF(E377="","Add a due date",IF(AND(F377&lt;&gt;"",P377&lt;&gt;"",F377&lt;P377),"Completed before the finding was logged",IF(AND(I377&lt;&gt;"",F377&lt;&gt;"",I377&lt;F377),"Verified before completed",IF(AND(H377&lt;&gt;"",H377=D377),"Verifier is the owner",IF(AND(F377&lt;&gt;"",G377=""),"Add completion evidence",IF(AND(F377&lt;&gt;"",H377=""),"Add a verifier",IF(AND(F377&lt;&gt;"",I377=""),"Add a verification date","OK"))))))))))))</f>
        <v/>
      </c>
      <c r="M377" s="17">
        <f>IF(A377="","",IFERROR(INDEX(Findings!$H$2:$H$301,MATCH(B377,Findings!$A$2:$A$301,0)),""))</f>
        <v/>
      </c>
      <c r="N377" s="17">
        <f>IF(A377="","",IFERROR(INDEX(Findings!$O$2:$O$301,MATCH(B377,Findings!$A$2:$A$301,0)),""))</f>
        <v/>
      </c>
      <c r="O377" s="17">
        <f>IF(A377="","",IF(OR('Start here'!$B$5="",N377='Start here'!$B$5),1,0))</f>
        <v/>
      </c>
      <c r="P377" s="19">
        <f>IF(A377="","",IFERROR(IF(INDEX(Findings!$C$2:$C$301,MATCH(B377,Findings!$A$2:$A$301,0))="","",INDEX(Findings!$C$2:$C$301,MATCH(B377,Findings!$A$2:$A$301,0))),""))</f>
        <v/>
      </c>
    </row>
    <row r="378">
      <c r="A378" s="14" t="n"/>
      <c r="B378" s="14" t="n"/>
      <c r="C378" s="14" t="n"/>
      <c r="D378" s="14" t="n"/>
      <c r="E378" s="16" t="n"/>
      <c r="F378" s="16" t="n"/>
      <c r="G378" s="14" t="n"/>
      <c r="H378" s="14" t="n"/>
      <c r="I378" s="16" t="n"/>
      <c r="J378" s="17">
        <f>IF(A378="","",IF(AND(P378&lt;&gt;"",P378&gt;'Start here'!$B$4),"Not yet logged",IF(AND(F378&lt;&gt;"",F378&lt;='Start here'!$B$4),IF(AND(H378&lt;&gt;"",I378&lt;&gt;"",I378&lt;='Start here'!$B$4),"Closed and verified","Closed, not verified"),IF(AND(E378&lt;&gt;"",E378&lt;'Start here'!$B$4),"Overdue","Open"))))</f>
        <v/>
      </c>
      <c r="K378" s="18">
        <f>IF(J378="Overdue",'Start here'!$B$4-E378,0)</f>
        <v/>
      </c>
      <c r="L378" s="17">
        <f>IF(A378="","",IF(B378="","Link to a finding",IF(ISNA(MATCH(B378,Findings!$A$2:$A$301,0)),"Finding ID not found",IF(C378="","Describe the corrective action",IF(D378="","Add an owner",IF(E378="","Add a due date",IF(AND(F378&lt;&gt;"",P378&lt;&gt;"",F378&lt;P378),"Completed before the finding was logged",IF(AND(I378&lt;&gt;"",F378&lt;&gt;"",I378&lt;F378),"Verified before completed",IF(AND(H378&lt;&gt;"",H378=D378),"Verifier is the owner",IF(AND(F378&lt;&gt;"",G378=""),"Add completion evidence",IF(AND(F378&lt;&gt;"",H378=""),"Add a verifier",IF(AND(F378&lt;&gt;"",I378=""),"Add a verification date","OK"))))))))))))</f>
        <v/>
      </c>
      <c r="M378" s="17">
        <f>IF(A378="","",IFERROR(INDEX(Findings!$H$2:$H$301,MATCH(B378,Findings!$A$2:$A$301,0)),""))</f>
        <v/>
      </c>
      <c r="N378" s="17">
        <f>IF(A378="","",IFERROR(INDEX(Findings!$O$2:$O$301,MATCH(B378,Findings!$A$2:$A$301,0)),""))</f>
        <v/>
      </c>
      <c r="O378" s="17">
        <f>IF(A378="","",IF(OR('Start here'!$B$5="",N378='Start here'!$B$5),1,0))</f>
        <v/>
      </c>
      <c r="P378" s="19">
        <f>IF(A378="","",IFERROR(IF(INDEX(Findings!$C$2:$C$301,MATCH(B378,Findings!$A$2:$A$301,0))="","",INDEX(Findings!$C$2:$C$301,MATCH(B378,Findings!$A$2:$A$301,0))),""))</f>
        <v/>
      </c>
    </row>
    <row r="379">
      <c r="A379" s="14" t="n"/>
      <c r="B379" s="14" t="n"/>
      <c r="C379" s="14" t="n"/>
      <c r="D379" s="14" t="n"/>
      <c r="E379" s="16" t="n"/>
      <c r="F379" s="16" t="n"/>
      <c r="G379" s="14" t="n"/>
      <c r="H379" s="14" t="n"/>
      <c r="I379" s="16" t="n"/>
      <c r="J379" s="17">
        <f>IF(A379="","",IF(AND(P379&lt;&gt;"",P379&gt;'Start here'!$B$4),"Not yet logged",IF(AND(F379&lt;&gt;"",F379&lt;='Start here'!$B$4),IF(AND(H379&lt;&gt;"",I379&lt;&gt;"",I379&lt;='Start here'!$B$4),"Closed and verified","Closed, not verified"),IF(AND(E379&lt;&gt;"",E379&lt;'Start here'!$B$4),"Overdue","Open"))))</f>
        <v/>
      </c>
      <c r="K379" s="18">
        <f>IF(J379="Overdue",'Start here'!$B$4-E379,0)</f>
        <v/>
      </c>
      <c r="L379" s="17">
        <f>IF(A379="","",IF(B379="","Link to a finding",IF(ISNA(MATCH(B379,Findings!$A$2:$A$301,0)),"Finding ID not found",IF(C379="","Describe the corrective action",IF(D379="","Add an owner",IF(E379="","Add a due date",IF(AND(F379&lt;&gt;"",P379&lt;&gt;"",F379&lt;P379),"Completed before the finding was logged",IF(AND(I379&lt;&gt;"",F379&lt;&gt;"",I379&lt;F379),"Verified before completed",IF(AND(H379&lt;&gt;"",H379=D379),"Verifier is the owner",IF(AND(F379&lt;&gt;"",G379=""),"Add completion evidence",IF(AND(F379&lt;&gt;"",H379=""),"Add a verifier",IF(AND(F379&lt;&gt;"",I379=""),"Add a verification date","OK"))))))))))))</f>
        <v/>
      </c>
      <c r="M379" s="17">
        <f>IF(A379="","",IFERROR(INDEX(Findings!$H$2:$H$301,MATCH(B379,Findings!$A$2:$A$301,0)),""))</f>
        <v/>
      </c>
      <c r="N379" s="17">
        <f>IF(A379="","",IFERROR(INDEX(Findings!$O$2:$O$301,MATCH(B379,Findings!$A$2:$A$301,0)),""))</f>
        <v/>
      </c>
      <c r="O379" s="17">
        <f>IF(A379="","",IF(OR('Start here'!$B$5="",N379='Start here'!$B$5),1,0))</f>
        <v/>
      </c>
      <c r="P379" s="19">
        <f>IF(A379="","",IFERROR(IF(INDEX(Findings!$C$2:$C$301,MATCH(B379,Findings!$A$2:$A$301,0))="","",INDEX(Findings!$C$2:$C$301,MATCH(B379,Findings!$A$2:$A$301,0))),""))</f>
        <v/>
      </c>
    </row>
    <row r="380">
      <c r="A380" s="14" t="n"/>
      <c r="B380" s="14" t="n"/>
      <c r="C380" s="14" t="n"/>
      <c r="D380" s="14" t="n"/>
      <c r="E380" s="16" t="n"/>
      <c r="F380" s="16" t="n"/>
      <c r="G380" s="14" t="n"/>
      <c r="H380" s="14" t="n"/>
      <c r="I380" s="16" t="n"/>
      <c r="J380" s="17">
        <f>IF(A380="","",IF(AND(P380&lt;&gt;"",P380&gt;'Start here'!$B$4),"Not yet logged",IF(AND(F380&lt;&gt;"",F380&lt;='Start here'!$B$4),IF(AND(H380&lt;&gt;"",I380&lt;&gt;"",I380&lt;='Start here'!$B$4),"Closed and verified","Closed, not verified"),IF(AND(E380&lt;&gt;"",E380&lt;'Start here'!$B$4),"Overdue","Open"))))</f>
        <v/>
      </c>
      <c r="K380" s="18">
        <f>IF(J380="Overdue",'Start here'!$B$4-E380,0)</f>
        <v/>
      </c>
      <c r="L380" s="17">
        <f>IF(A380="","",IF(B380="","Link to a finding",IF(ISNA(MATCH(B380,Findings!$A$2:$A$301,0)),"Finding ID not found",IF(C380="","Describe the corrective action",IF(D380="","Add an owner",IF(E380="","Add a due date",IF(AND(F380&lt;&gt;"",P380&lt;&gt;"",F380&lt;P380),"Completed before the finding was logged",IF(AND(I380&lt;&gt;"",F380&lt;&gt;"",I380&lt;F380),"Verified before completed",IF(AND(H380&lt;&gt;"",H380=D380),"Verifier is the owner",IF(AND(F380&lt;&gt;"",G380=""),"Add completion evidence",IF(AND(F380&lt;&gt;"",H380=""),"Add a verifier",IF(AND(F380&lt;&gt;"",I380=""),"Add a verification date","OK"))))))))))))</f>
        <v/>
      </c>
      <c r="M380" s="17">
        <f>IF(A380="","",IFERROR(INDEX(Findings!$H$2:$H$301,MATCH(B380,Findings!$A$2:$A$301,0)),""))</f>
        <v/>
      </c>
      <c r="N380" s="17">
        <f>IF(A380="","",IFERROR(INDEX(Findings!$O$2:$O$301,MATCH(B380,Findings!$A$2:$A$301,0)),""))</f>
        <v/>
      </c>
      <c r="O380" s="17">
        <f>IF(A380="","",IF(OR('Start here'!$B$5="",N380='Start here'!$B$5),1,0))</f>
        <v/>
      </c>
      <c r="P380" s="19">
        <f>IF(A380="","",IFERROR(IF(INDEX(Findings!$C$2:$C$301,MATCH(B380,Findings!$A$2:$A$301,0))="","",INDEX(Findings!$C$2:$C$301,MATCH(B380,Findings!$A$2:$A$301,0))),""))</f>
        <v/>
      </c>
    </row>
    <row r="381">
      <c r="A381" s="14" t="n"/>
      <c r="B381" s="14" t="n"/>
      <c r="C381" s="14" t="n"/>
      <c r="D381" s="14" t="n"/>
      <c r="E381" s="16" t="n"/>
      <c r="F381" s="16" t="n"/>
      <c r="G381" s="14" t="n"/>
      <c r="H381" s="14" t="n"/>
      <c r="I381" s="16" t="n"/>
      <c r="J381" s="17">
        <f>IF(A381="","",IF(AND(P381&lt;&gt;"",P381&gt;'Start here'!$B$4),"Not yet logged",IF(AND(F381&lt;&gt;"",F381&lt;='Start here'!$B$4),IF(AND(H381&lt;&gt;"",I381&lt;&gt;"",I381&lt;='Start here'!$B$4),"Closed and verified","Closed, not verified"),IF(AND(E381&lt;&gt;"",E381&lt;'Start here'!$B$4),"Overdue","Open"))))</f>
        <v/>
      </c>
      <c r="K381" s="18">
        <f>IF(J381="Overdue",'Start here'!$B$4-E381,0)</f>
        <v/>
      </c>
      <c r="L381" s="17">
        <f>IF(A381="","",IF(B381="","Link to a finding",IF(ISNA(MATCH(B381,Findings!$A$2:$A$301,0)),"Finding ID not found",IF(C381="","Describe the corrective action",IF(D381="","Add an owner",IF(E381="","Add a due date",IF(AND(F381&lt;&gt;"",P381&lt;&gt;"",F381&lt;P381),"Completed before the finding was logged",IF(AND(I381&lt;&gt;"",F381&lt;&gt;"",I381&lt;F381),"Verified before completed",IF(AND(H381&lt;&gt;"",H381=D381),"Verifier is the owner",IF(AND(F381&lt;&gt;"",G381=""),"Add completion evidence",IF(AND(F381&lt;&gt;"",H381=""),"Add a verifier",IF(AND(F381&lt;&gt;"",I381=""),"Add a verification date","OK"))))))))))))</f>
        <v/>
      </c>
      <c r="M381" s="17">
        <f>IF(A381="","",IFERROR(INDEX(Findings!$H$2:$H$301,MATCH(B381,Findings!$A$2:$A$301,0)),""))</f>
        <v/>
      </c>
      <c r="N381" s="17">
        <f>IF(A381="","",IFERROR(INDEX(Findings!$O$2:$O$301,MATCH(B381,Findings!$A$2:$A$301,0)),""))</f>
        <v/>
      </c>
      <c r="O381" s="17">
        <f>IF(A381="","",IF(OR('Start here'!$B$5="",N381='Start here'!$B$5),1,0))</f>
        <v/>
      </c>
      <c r="P381" s="19">
        <f>IF(A381="","",IFERROR(IF(INDEX(Findings!$C$2:$C$301,MATCH(B381,Findings!$A$2:$A$301,0))="","",INDEX(Findings!$C$2:$C$301,MATCH(B381,Findings!$A$2:$A$301,0))),""))</f>
        <v/>
      </c>
    </row>
    <row r="382">
      <c r="A382" s="14" t="n"/>
      <c r="B382" s="14" t="n"/>
      <c r="C382" s="14" t="n"/>
      <c r="D382" s="14" t="n"/>
      <c r="E382" s="16" t="n"/>
      <c r="F382" s="16" t="n"/>
      <c r="G382" s="14" t="n"/>
      <c r="H382" s="14" t="n"/>
      <c r="I382" s="16" t="n"/>
      <c r="J382" s="17">
        <f>IF(A382="","",IF(AND(P382&lt;&gt;"",P382&gt;'Start here'!$B$4),"Not yet logged",IF(AND(F382&lt;&gt;"",F382&lt;='Start here'!$B$4),IF(AND(H382&lt;&gt;"",I382&lt;&gt;"",I382&lt;='Start here'!$B$4),"Closed and verified","Closed, not verified"),IF(AND(E382&lt;&gt;"",E382&lt;'Start here'!$B$4),"Overdue","Open"))))</f>
        <v/>
      </c>
      <c r="K382" s="18">
        <f>IF(J382="Overdue",'Start here'!$B$4-E382,0)</f>
        <v/>
      </c>
      <c r="L382" s="17">
        <f>IF(A382="","",IF(B382="","Link to a finding",IF(ISNA(MATCH(B382,Findings!$A$2:$A$301,0)),"Finding ID not found",IF(C382="","Describe the corrective action",IF(D382="","Add an owner",IF(E382="","Add a due date",IF(AND(F382&lt;&gt;"",P382&lt;&gt;"",F382&lt;P382),"Completed before the finding was logged",IF(AND(I382&lt;&gt;"",F382&lt;&gt;"",I382&lt;F382),"Verified before completed",IF(AND(H382&lt;&gt;"",H382=D382),"Verifier is the owner",IF(AND(F382&lt;&gt;"",G382=""),"Add completion evidence",IF(AND(F382&lt;&gt;"",H382=""),"Add a verifier",IF(AND(F382&lt;&gt;"",I382=""),"Add a verification date","OK"))))))))))))</f>
        <v/>
      </c>
      <c r="M382" s="17">
        <f>IF(A382="","",IFERROR(INDEX(Findings!$H$2:$H$301,MATCH(B382,Findings!$A$2:$A$301,0)),""))</f>
        <v/>
      </c>
      <c r="N382" s="17">
        <f>IF(A382="","",IFERROR(INDEX(Findings!$O$2:$O$301,MATCH(B382,Findings!$A$2:$A$301,0)),""))</f>
        <v/>
      </c>
      <c r="O382" s="17">
        <f>IF(A382="","",IF(OR('Start here'!$B$5="",N382='Start here'!$B$5),1,0))</f>
        <v/>
      </c>
      <c r="P382" s="19">
        <f>IF(A382="","",IFERROR(IF(INDEX(Findings!$C$2:$C$301,MATCH(B382,Findings!$A$2:$A$301,0))="","",INDEX(Findings!$C$2:$C$301,MATCH(B382,Findings!$A$2:$A$301,0))),""))</f>
        <v/>
      </c>
    </row>
    <row r="383">
      <c r="A383" s="14" t="n"/>
      <c r="B383" s="14" t="n"/>
      <c r="C383" s="14" t="n"/>
      <c r="D383" s="14" t="n"/>
      <c r="E383" s="16" t="n"/>
      <c r="F383" s="16" t="n"/>
      <c r="G383" s="14" t="n"/>
      <c r="H383" s="14" t="n"/>
      <c r="I383" s="16" t="n"/>
      <c r="J383" s="17">
        <f>IF(A383="","",IF(AND(P383&lt;&gt;"",P383&gt;'Start here'!$B$4),"Not yet logged",IF(AND(F383&lt;&gt;"",F383&lt;='Start here'!$B$4),IF(AND(H383&lt;&gt;"",I383&lt;&gt;"",I383&lt;='Start here'!$B$4),"Closed and verified","Closed, not verified"),IF(AND(E383&lt;&gt;"",E383&lt;'Start here'!$B$4),"Overdue","Open"))))</f>
        <v/>
      </c>
      <c r="K383" s="18">
        <f>IF(J383="Overdue",'Start here'!$B$4-E383,0)</f>
        <v/>
      </c>
      <c r="L383" s="17">
        <f>IF(A383="","",IF(B383="","Link to a finding",IF(ISNA(MATCH(B383,Findings!$A$2:$A$301,0)),"Finding ID not found",IF(C383="","Describe the corrective action",IF(D383="","Add an owner",IF(E383="","Add a due date",IF(AND(F383&lt;&gt;"",P383&lt;&gt;"",F383&lt;P383),"Completed before the finding was logged",IF(AND(I383&lt;&gt;"",F383&lt;&gt;"",I383&lt;F383),"Verified before completed",IF(AND(H383&lt;&gt;"",H383=D383),"Verifier is the owner",IF(AND(F383&lt;&gt;"",G383=""),"Add completion evidence",IF(AND(F383&lt;&gt;"",H383=""),"Add a verifier",IF(AND(F383&lt;&gt;"",I383=""),"Add a verification date","OK"))))))))))))</f>
        <v/>
      </c>
      <c r="M383" s="17">
        <f>IF(A383="","",IFERROR(INDEX(Findings!$H$2:$H$301,MATCH(B383,Findings!$A$2:$A$301,0)),""))</f>
        <v/>
      </c>
      <c r="N383" s="17">
        <f>IF(A383="","",IFERROR(INDEX(Findings!$O$2:$O$301,MATCH(B383,Findings!$A$2:$A$301,0)),""))</f>
        <v/>
      </c>
      <c r="O383" s="17">
        <f>IF(A383="","",IF(OR('Start here'!$B$5="",N383='Start here'!$B$5),1,0))</f>
        <v/>
      </c>
      <c r="P383" s="19">
        <f>IF(A383="","",IFERROR(IF(INDEX(Findings!$C$2:$C$301,MATCH(B383,Findings!$A$2:$A$301,0))="","",INDEX(Findings!$C$2:$C$301,MATCH(B383,Findings!$A$2:$A$301,0))),""))</f>
        <v/>
      </c>
    </row>
    <row r="384">
      <c r="A384" s="14" t="n"/>
      <c r="B384" s="14" t="n"/>
      <c r="C384" s="14" t="n"/>
      <c r="D384" s="14" t="n"/>
      <c r="E384" s="16" t="n"/>
      <c r="F384" s="16" t="n"/>
      <c r="G384" s="14" t="n"/>
      <c r="H384" s="14" t="n"/>
      <c r="I384" s="16" t="n"/>
      <c r="J384" s="17">
        <f>IF(A384="","",IF(AND(P384&lt;&gt;"",P384&gt;'Start here'!$B$4),"Not yet logged",IF(AND(F384&lt;&gt;"",F384&lt;='Start here'!$B$4),IF(AND(H384&lt;&gt;"",I384&lt;&gt;"",I384&lt;='Start here'!$B$4),"Closed and verified","Closed, not verified"),IF(AND(E384&lt;&gt;"",E384&lt;'Start here'!$B$4),"Overdue","Open"))))</f>
        <v/>
      </c>
      <c r="K384" s="18">
        <f>IF(J384="Overdue",'Start here'!$B$4-E384,0)</f>
        <v/>
      </c>
      <c r="L384" s="17">
        <f>IF(A384="","",IF(B384="","Link to a finding",IF(ISNA(MATCH(B384,Findings!$A$2:$A$301,0)),"Finding ID not found",IF(C384="","Describe the corrective action",IF(D384="","Add an owner",IF(E384="","Add a due date",IF(AND(F384&lt;&gt;"",P384&lt;&gt;"",F384&lt;P384),"Completed before the finding was logged",IF(AND(I384&lt;&gt;"",F384&lt;&gt;"",I384&lt;F384),"Verified before completed",IF(AND(H384&lt;&gt;"",H384=D384),"Verifier is the owner",IF(AND(F384&lt;&gt;"",G384=""),"Add completion evidence",IF(AND(F384&lt;&gt;"",H384=""),"Add a verifier",IF(AND(F384&lt;&gt;"",I384=""),"Add a verification date","OK"))))))))))))</f>
        <v/>
      </c>
      <c r="M384" s="17">
        <f>IF(A384="","",IFERROR(INDEX(Findings!$H$2:$H$301,MATCH(B384,Findings!$A$2:$A$301,0)),""))</f>
        <v/>
      </c>
      <c r="N384" s="17">
        <f>IF(A384="","",IFERROR(INDEX(Findings!$O$2:$O$301,MATCH(B384,Findings!$A$2:$A$301,0)),""))</f>
        <v/>
      </c>
      <c r="O384" s="17">
        <f>IF(A384="","",IF(OR('Start here'!$B$5="",N384='Start here'!$B$5),1,0))</f>
        <v/>
      </c>
      <c r="P384" s="19">
        <f>IF(A384="","",IFERROR(IF(INDEX(Findings!$C$2:$C$301,MATCH(B384,Findings!$A$2:$A$301,0))="","",INDEX(Findings!$C$2:$C$301,MATCH(B384,Findings!$A$2:$A$301,0))),""))</f>
        <v/>
      </c>
    </row>
    <row r="385">
      <c r="A385" s="14" t="n"/>
      <c r="B385" s="14" t="n"/>
      <c r="C385" s="14" t="n"/>
      <c r="D385" s="14" t="n"/>
      <c r="E385" s="16" t="n"/>
      <c r="F385" s="16" t="n"/>
      <c r="G385" s="14" t="n"/>
      <c r="H385" s="14" t="n"/>
      <c r="I385" s="16" t="n"/>
      <c r="J385" s="17">
        <f>IF(A385="","",IF(AND(P385&lt;&gt;"",P385&gt;'Start here'!$B$4),"Not yet logged",IF(AND(F385&lt;&gt;"",F385&lt;='Start here'!$B$4),IF(AND(H385&lt;&gt;"",I385&lt;&gt;"",I385&lt;='Start here'!$B$4),"Closed and verified","Closed, not verified"),IF(AND(E385&lt;&gt;"",E385&lt;'Start here'!$B$4),"Overdue","Open"))))</f>
        <v/>
      </c>
      <c r="K385" s="18">
        <f>IF(J385="Overdue",'Start here'!$B$4-E385,0)</f>
        <v/>
      </c>
      <c r="L385" s="17">
        <f>IF(A385="","",IF(B385="","Link to a finding",IF(ISNA(MATCH(B385,Findings!$A$2:$A$301,0)),"Finding ID not found",IF(C385="","Describe the corrective action",IF(D385="","Add an owner",IF(E385="","Add a due date",IF(AND(F385&lt;&gt;"",P385&lt;&gt;"",F385&lt;P385),"Completed before the finding was logged",IF(AND(I385&lt;&gt;"",F385&lt;&gt;"",I385&lt;F385),"Verified before completed",IF(AND(H385&lt;&gt;"",H385=D385),"Verifier is the owner",IF(AND(F385&lt;&gt;"",G385=""),"Add completion evidence",IF(AND(F385&lt;&gt;"",H385=""),"Add a verifier",IF(AND(F385&lt;&gt;"",I385=""),"Add a verification date","OK"))))))))))))</f>
        <v/>
      </c>
      <c r="M385" s="17">
        <f>IF(A385="","",IFERROR(INDEX(Findings!$H$2:$H$301,MATCH(B385,Findings!$A$2:$A$301,0)),""))</f>
        <v/>
      </c>
      <c r="N385" s="17">
        <f>IF(A385="","",IFERROR(INDEX(Findings!$O$2:$O$301,MATCH(B385,Findings!$A$2:$A$301,0)),""))</f>
        <v/>
      </c>
      <c r="O385" s="17">
        <f>IF(A385="","",IF(OR('Start here'!$B$5="",N385='Start here'!$B$5),1,0))</f>
        <v/>
      </c>
      <c r="P385" s="19">
        <f>IF(A385="","",IFERROR(IF(INDEX(Findings!$C$2:$C$301,MATCH(B385,Findings!$A$2:$A$301,0))="","",INDEX(Findings!$C$2:$C$301,MATCH(B385,Findings!$A$2:$A$301,0))),""))</f>
        <v/>
      </c>
    </row>
    <row r="386">
      <c r="A386" s="14" t="n"/>
      <c r="B386" s="14" t="n"/>
      <c r="C386" s="14" t="n"/>
      <c r="D386" s="14" t="n"/>
      <c r="E386" s="16" t="n"/>
      <c r="F386" s="16" t="n"/>
      <c r="G386" s="14" t="n"/>
      <c r="H386" s="14" t="n"/>
      <c r="I386" s="16" t="n"/>
      <c r="J386" s="17">
        <f>IF(A386="","",IF(AND(P386&lt;&gt;"",P386&gt;'Start here'!$B$4),"Not yet logged",IF(AND(F386&lt;&gt;"",F386&lt;='Start here'!$B$4),IF(AND(H386&lt;&gt;"",I386&lt;&gt;"",I386&lt;='Start here'!$B$4),"Closed and verified","Closed, not verified"),IF(AND(E386&lt;&gt;"",E386&lt;'Start here'!$B$4),"Overdue","Open"))))</f>
        <v/>
      </c>
      <c r="K386" s="18">
        <f>IF(J386="Overdue",'Start here'!$B$4-E386,0)</f>
        <v/>
      </c>
      <c r="L386" s="17">
        <f>IF(A386="","",IF(B386="","Link to a finding",IF(ISNA(MATCH(B386,Findings!$A$2:$A$301,0)),"Finding ID not found",IF(C386="","Describe the corrective action",IF(D386="","Add an owner",IF(E386="","Add a due date",IF(AND(F386&lt;&gt;"",P386&lt;&gt;"",F386&lt;P386),"Completed before the finding was logged",IF(AND(I386&lt;&gt;"",F386&lt;&gt;"",I386&lt;F386),"Verified before completed",IF(AND(H386&lt;&gt;"",H386=D386),"Verifier is the owner",IF(AND(F386&lt;&gt;"",G386=""),"Add completion evidence",IF(AND(F386&lt;&gt;"",H386=""),"Add a verifier",IF(AND(F386&lt;&gt;"",I386=""),"Add a verification date","OK"))))))))))))</f>
        <v/>
      </c>
      <c r="M386" s="17">
        <f>IF(A386="","",IFERROR(INDEX(Findings!$H$2:$H$301,MATCH(B386,Findings!$A$2:$A$301,0)),""))</f>
        <v/>
      </c>
      <c r="N386" s="17">
        <f>IF(A386="","",IFERROR(INDEX(Findings!$O$2:$O$301,MATCH(B386,Findings!$A$2:$A$301,0)),""))</f>
        <v/>
      </c>
      <c r="O386" s="17">
        <f>IF(A386="","",IF(OR('Start here'!$B$5="",N386='Start here'!$B$5),1,0))</f>
        <v/>
      </c>
      <c r="P386" s="19">
        <f>IF(A386="","",IFERROR(IF(INDEX(Findings!$C$2:$C$301,MATCH(B386,Findings!$A$2:$A$301,0))="","",INDEX(Findings!$C$2:$C$301,MATCH(B386,Findings!$A$2:$A$301,0))),""))</f>
        <v/>
      </c>
    </row>
    <row r="387">
      <c r="A387" s="14" t="n"/>
      <c r="B387" s="14" t="n"/>
      <c r="C387" s="14" t="n"/>
      <c r="D387" s="14" t="n"/>
      <c r="E387" s="16" t="n"/>
      <c r="F387" s="16" t="n"/>
      <c r="G387" s="14" t="n"/>
      <c r="H387" s="14" t="n"/>
      <c r="I387" s="16" t="n"/>
      <c r="J387" s="17">
        <f>IF(A387="","",IF(AND(P387&lt;&gt;"",P387&gt;'Start here'!$B$4),"Not yet logged",IF(AND(F387&lt;&gt;"",F387&lt;='Start here'!$B$4),IF(AND(H387&lt;&gt;"",I387&lt;&gt;"",I387&lt;='Start here'!$B$4),"Closed and verified","Closed, not verified"),IF(AND(E387&lt;&gt;"",E387&lt;'Start here'!$B$4),"Overdue","Open"))))</f>
        <v/>
      </c>
      <c r="K387" s="18">
        <f>IF(J387="Overdue",'Start here'!$B$4-E387,0)</f>
        <v/>
      </c>
      <c r="L387" s="17">
        <f>IF(A387="","",IF(B387="","Link to a finding",IF(ISNA(MATCH(B387,Findings!$A$2:$A$301,0)),"Finding ID not found",IF(C387="","Describe the corrective action",IF(D387="","Add an owner",IF(E387="","Add a due date",IF(AND(F387&lt;&gt;"",P387&lt;&gt;"",F387&lt;P387),"Completed before the finding was logged",IF(AND(I387&lt;&gt;"",F387&lt;&gt;"",I387&lt;F387),"Verified before completed",IF(AND(H387&lt;&gt;"",H387=D387),"Verifier is the owner",IF(AND(F387&lt;&gt;"",G387=""),"Add completion evidence",IF(AND(F387&lt;&gt;"",H387=""),"Add a verifier",IF(AND(F387&lt;&gt;"",I387=""),"Add a verification date","OK"))))))))))))</f>
        <v/>
      </c>
      <c r="M387" s="17">
        <f>IF(A387="","",IFERROR(INDEX(Findings!$H$2:$H$301,MATCH(B387,Findings!$A$2:$A$301,0)),""))</f>
        <v/>
      </c>
      <c r="N387" s="17">
        <f>IF(A387="","",IFERROR(INDEX(Findings!$O$2:$O$301,MATCH(B387,Findings!$A$2:$A$301,0)),""))</f>
        <v/>
      </c>
      <c r="O387" s="17">
        <f>IF(A387="","",IF(OR('Start here'!$B$5="",N387='Start here'!$B$5),1,0))</f>
        <v/>
      </c>
      <c r="P387" s="19">
        <f>IF(A387="","",IFERROR(IF(INDEX(Findings!$C$2:$C$301,MATCH(B387,Findings!$A$2:$A$301,0))="","",INDEX(Findings!$C$2:$C$301,MATCH(B387,Findings!$A$2:$A$301,0))),""))</f>
        <v/>
      </c>
    </row>
    <row r="388">
      <c r="A388" s="14" t="n"/>
      <c r="B388" s="14" t="n"/>
      <c r="C388" s="14" t="n"/>
      <c r="D388" s="14" t="n"/>
      <c r="E388" s="16" t="n"/>
      <c r="F388" s="16" t="n"/>
      <c r="G388" s="14" t="n"/>
      <c r="H388" s="14" t="n"/>
      <c r="I388" s="16" t="n"/>
      <c r="J388" s="17">
        <f>IF(A388="","",IF(AND(P388&lt;&gt;"",P388&gt;'Start here'!$B$4),"Not yet logged",IF(AND(F388&lt;&gt;"",F388&lt;='Start here'!$B$4),IF(AND(H388&lt;&gt;"",I388&lt;&gt;"",I388&lt;='Start here'!$B$4),"Closed and verified","Closed, not verified"),IF(AND(E388&lt;&gt;"",E388&lt;'Start here'!$B$4),"Overdue","Open"))))</f>
        <v/>
      </c>
      <c r="K388" s="18">
        <f>IF(J388="Overdue",'Start here'!$B$4-E388,0)</f>
        <v/>
      </c>
      <c r="L388" s="17">
        <f>IF(A388="","",IF(B388="","Link to a finding",IF(ISNA(MATCH(B388,Findings!$A$2:$A$301,0)),"Finding ID not found",IF(C388="","Describe the corrective action",IF(D388="","Add an owner",IF(E388="","Add a due date",IF(AND(F388&lt;&gt;"",P388&lt;&gt;"",F388&lt;P388),"Completed before the finding was logged",IF(AND(I388&lt;&gt;"",F388&lt;&gt;"",I388&lt;F388),"Verified before completed",IF(AND(H388&lt;&gt;"",H388=D388),"Verifier is the owner",IF(AND(F388&lt;&gt;"",G388=""),"Add completion evidence",IF(AND(F388&lt;&gt;"",H388=""),"Add a verifier",IF(AND(F388&lt;&gt;"",I388=""),"Add a verification date","OK"))))))))))))</f>
        <v/>
      </c>
      <c r="M388" s="17">
        <f>IF(A388="","",IFERROR(INDEX(Findings!$H$2:$H$301,MATCH(B388,Findings!$A$2:$A$301,0)),""))</f>
        <v/>
      </c>
      <c r="N388" s="17">
        <f>IF(A388="","",IFERROR(INDEX(Findings!$O$2:$O$301,MATCH(B388,Findings!$A$2:$A$301,0)),""))</f>
        <v/>
      </c>
      <c r="O388" s="17">
        <f>IF(A388="","",IF(OR('Start here'!$B$5="",N388='Start here'!$B$5),1,0))</f>
        <v/>
      </c>
      <c r="P388" s="19">
        <f>IF(A388="","",IFERROR(IF(INDEX(Findings!$C$2:$C$301,MATCH(B388,Findings!$A$2:$A$301,0))="","",INDEX(Findings!$C$2:$C$301,MATCH(B388,Findings!$A$2:$A$301,0))),""))</f>
        <v/>
      </c>
    </row>
    <row r="389">
      <c r="A389" s="14" t="n"/>
      <c r="B389" s="14" t="n"/>
      <c r="C389" s="14" t="n"/>
      <c r="D389" s="14" t="n"/>
      <c r="E389" s="16" t="n"/>
      <c r="F389" s="16" t="n"/>
      <c r="G389" s="14" t="n"/>
      <c r="H389" s="14" t="n"/>
      <c r="I389" s="16" t="n"/>
      <c r="J389" s="17">
        <f>IF(A389="","",IF(AND(P389&lt;&gt;"",P389&gt;'Start here'!$B$4),"Not yet logged",IF(AND(F389&lt;&gt;"",F389&lt;='Start here'!$B$4),IF(AND(H389&lt;&gt;"",I389&lt;&gt;"",I389&lt;='Start here'!$B$4),"Closed and verified","Closed, not verified"),IF(AND(E389&lt;&gt;"",E389&lt;'Start here'!$B$4),"Overdue","Open"))))</f>
        <v/>
      </c>
      <c r="K389" s="18">
        <f>IF(J389="Overdue",'Start here'!$B$4-E389,0)</f>
        <v/>
      </c>
      <c r="L389" s="17">
        <f>IF(A389="","",IF(B389="","Link to a finding",IF(ISNA(MATCH(B389,Findings!$A$2:$A$301,0)),"Finding ID not found",IF(C389="","Describe the corrective action",IF(D389="","Add an owner",IF(E389="","Add a due date",IF(AND(F389&lt;&gt;"",P389&lt;&gt;"",F389&lt;P389),"Completed before the finding was logged",IF(AND(I389&lt;&gt;"",F389&lt;&gt;"",I389&lt;F389),"Verified before completed",IF(AND(H389&lt;&gt;"",H389=D389),"Verifier is the owner",IF(AND(F389&lt;&gt;"",G389=""),"Add completion evidence",IF(AND(F389&lt;&gt;"",H389=""),"Add a verifier",IF(AND(F389&lt;&gt;"",I389=""),"Add a verification date","OK"))))))))))))</f>
        <v/>
      </c>
      <c r="M389" s="17">
        <f>IF(A389="","",IFERROR(INDEX(Findings!$H$2:$H$301,MATCH(B389,Findings!$A$2:$A$301,0)),""))</f>
        <v/>
      </c>
      <c r="N389" s="17">
        <f>IF(A389="","",IFERROR(INDEX(Findings!$O$2:$O$301,MATCH(B389,Findings!$A$2:$A$301,0)),""))</f>
        <v/>
      </c>
      <c r="O389" s="17">
        <f>IF(A389="","",IF(OR('Start here'!$B$5="",N389='Start here'!$B$5),1,0))</f>
        <v/>
      </c>
      <c r="P389" s="19">
        <f>IF(A389="","",IFERROR(IF(INDEX(Findings!$C$2:$C$301,MATCH(B389,Findings!$A$2:$A$301,0))="","",INDEX(Findings!$C$2:$C$301,MATCH(B389,Findings!$A$2:$A$301,0))),""))</f>
        <v/>
      </c>
    </row>
    <row r="390">
      <c r="A390" s="14" t="n"/>
      <c r="B390" s="14" t="n"/>
      <c r="C390" s="14" t="n"/>
      <c r="D390" s="14" t="n"/>
      <c r="E390" s="16" t="n"/>
      <c r="F390" s="16" t="n"/>
      <c r="G390" s="14" t="n"/>
      <c r="H390" s="14" t="n"/>
      <c r="I390" s="16" t="n"/>
      <c r="J390" s="17">
        <f>IF(A390="","",IF(AND(P390&lt;&gt;"",P390&gt;'Start here'!$B$4),"Not yet logged",IF(AND(F390&lt;&gt;"",F390&lt;='Start here'!$B$4),IF(AND(H390&lt;&gt;"",I390&lt;&gt;"",I390&lt;='Start here'!$B$4),"Closed and verified","Closed, not verified"),IF(AND(E390&lt;&gt;"",E390&lt;'Start here'!$B$4),"Overdue","Open"))))</f>
        <v/>
      </c>
      <c r="K390" s="18">
        <f>IF(J390="Overdue",'Start here'!$B$4-E390,0)</f>
        <v/>
      </c>
      <c r="L390" s="17">
        <f>IF(A390="","",IF(B390="","Link to a finding",IF(ISNA(MATCH(B390,Findings!$A$2:$A$301,0)),"Finding ID not found",IF(C390="","Describe the corrective action",IF(D390="","Add an owner",IF(E390="","Add a due date",IF(AND(F390&lt;&gt;"",P390&lt;&gt;"",F390&lt;P390),"Completed before the finding was logged",IF(AND(I390&lt;&gt;"",F390&lt;&gt;"",I390&lt;F390),"Verified before completed",IF(AND(H390&lt;&gt;"",H390=D390),"Verifier is the owner",IF(AND(F390&lt;&gt;"",G390=""),"Add completion evidence",IF(AND(F390&lt;&gt;"",H390=""),"Add a verifier",IF(AND(F390&lt;&gt;"",I390=""),"Add a verification date","OK"))))))))))))</f>
        <v/>
      </c>
      <c r="M390" s="17">
        <f>IF(A390="","",IFERROR(INDEX(Findings!$H$2:$H$301,MATCH(B390,Findings!$A$2:$A$301,0)),""))</f>
        <v/>
      </c>
      <c r="N390" s="17">
        <f>IF(A390="","",IFERROR(INDEX(Findings!$O$2:$O$301,MATCH(B390,Findings!$A$2:$A$301,0)),""))</f>
        <v/>
      </c>
      <c r="O390" s="17">
        <f>IF(A390="","",IF(OR('Start here'!$B$5="",N390='Start here'!$B$5),1,0))</f>
        <v/>
      </c>
      <c r="P390" s="19">
        <f>IF(A390="","",IFERROR(IF(INDEX(Findings!$C$2:$C$301,MATCH(B390,Findings!$A$2:$A$301,0))="","",INDEX(Findings!$C$2:$C$301,MATCH(B390,Findings!$A$2:$A$301,0))),""))</f>
        <v/>
      </c>
    </row>
    <row r="391">
      <c r="A391" s="14" t="n"/>
      <c r="B391" s="14" t="n"/>
      <c r="C391" s="14" t="n"/>
      <c r="D391" s="14" t="n"/>
      <c r="E391" s="16" t="n"/>
      <c r="F391" s="16" t="n"/>
      <c r="G391" s="14" t="n"/>
      <c r="H391" s="14" t="n"/>
      <c r="I391" s="16" t="n"/>
      <c r="J391" s="17">
        <f>IF(A391="","",IF(AND(P391&lt;&gt;"",P391&gt;'Start here'!$B$4),"Not yet logged",IF(AND(F391&lt;&gt;"",F391&lt;='Start here'!$B$4),IF(AND(H391&lt;&gt;"",I391&lt;&gt;"",I391&lt;='Start here'!$B$4),"Closed and verified","Closed, not verified"),IF(AND(E391&lt;&gt;"",E391&lt;'Start here'!$B$4),"Overdue","Open"))))</f>
        <v/>
      </c>
      <c r="K391" s="18">
        <f>IF(J391="Overdue",'Start here'!$B$4-E391,0)</f>
        <v/>
      </c>
      <c r="L391" s="17">
        <f>IF(A391="","",IF(B391="","Link to a finding",IF(ISNA(MATCH(B391,Findings!$A$2:$A$301,0)),"Finding ID not found",IF(C391="","Describe the corrective action",IF(D391="","Add an owner",IF(E391="","Add a due date",IF(AND(F391&lt;&gt;"",P391&lt;&gt;"",F391&lt;P391),"Completed before the finding was logged",IF(AND(I391&lt;&gt;"",F391&lt;&gt;"",I391&lt;F391),"Verified before completed",IF(AND(H391&lt;&gt;"",H391=D391),"Verifier is the owner",IF(AND(F391&lt;&gt;"",G391=""),"Add completion evidence",IF(AND(F391&lt;&gt;"",H391=""),"Add a verifier",IF(AND(F391&lt;&gt;"",I391=""),"Add a verification date","OK"))))))))))))</f>
        <v/>
      </c>
      <c r="M391" s="17">
        <f>IF(A391="","",IFERROR(INDEX(Findings!$H$2:$H$301,MATCH(B391,Findings!$A$2:$A$301,0)),""))</f>
        <v/>
      </c>
      <c r="N391" s="17">
        <f>IF(A391="","",IFERROR(INDEX(Findings!$O$2:$O$301,MATCH(B391,Findings!$A$2:$A$301,0)),""))</f>
        <v/>
      </c>
      <c r="O391" s="17">
        <f>IF(A391="","",IF(OR('Start here'!$B$5="",N391='Start here'!$B$5),1,0))</f>
        <v/>
      </c>
      <c r="P391" s="19">
        <f>IF(A391="","",IFERROR(IF(INDEX(Findings!$C$2:$C$301,MATCH(B391,Findings!$A$2:$A$301,0))="","",INDEX(Findings!$C$2:$C$301,MATCH(B391,Findings!$A$2:$A$301,0))),""))</f>
        <v/>
      </c>
    </row>
    <row r="392">
      <c r="A392" s="14" t="n"/>
      <c r="B392" s="14" t="n"/>
      <c r="C392" s="14" t="n"/>
      <c r="D392" s="14" t="n"/>
      <c r="E392" s="16" t="n"/>
      <c r="F392" s="16" t="n"/>
      <c r="G392" s="14" t="n"/>
      <c r="H392" s="14" t="n"/>
      <c r="I392" s="16" t="n"/>
      <c r="J392" s="17">
        <f>IF(A392="","",IF(AND(P392&lt;&gt;"",P392&gt;'Start here'!$B$4),"Not yet logged",IF(AND(F392&lt;&gt;"",F392&lt;='Start here'!$B$4),IF(AND(H392&lt;&gt;"",I392&lt;&gt;"",I392&lt;='Start here'!$B$4),"Closed and verified","Closed, not verified"),IF(AND(E392&lt;&gt;"",E392&lt;'Start here'!$B$4),"Overdue","Open"))))</f>
        <v/>
      </c>
      <c r="K392" s="18">
        <f>IF(J392="Overdue",'Start here'!$B$4-E392,0)</f>
        <v/>
      </c>
      <c r="L392" s="17">
        <f>IF(A392="","",IF(B392="","Link to a finding",IF(ISNA(MATCH(B392,Findings!$A$2:$A$301,0)),"Finding ID not found",IF(C392="","Describe the corrective action",IF(D392="","Add an owner",IF(E392="","Add a due date",IF(AND(F392&lt;&gt;"",P392&lt;&gt;"",F392&lt;P392),"Completed before the finding was logged",IF(AND(I392&lt;&gt;"",F392&lt;&gt;"",I392&lt;F392),"Verified before completed",IF(AND(H392&lt;&gt;"",H392=D392),"Verifier is the owner",IF(AND(F392&lt;&gt;"",G392=""),"Add completion evidence",IF(AND(F392&lt;&gt;"",H392=""),"Add a verifier",IF(AND(F392&lt;&gt;"",I392=""),"Add a verification date","OK"))))))))))))</f>
        <v/>
      </c>
      <c r="M392" s="17">
        <f>IF(A392="","",IFERROR(INDEX(Findings!$H$2:$H$301,MATCH(B392,Findings!$A$2:$A$301,0)),""))</f>
        <v/>
      </c>
      <c r="N392" s="17">
        <f>IF(A392="","",IFERROR(INDEX(Findings!$O$2:$O$301,MATCH(B392,Findings!$A$2:$A$301,0)),""))</f>
        <v/>
      </c>
      <c r="O392" s="17">
        <f>IF(A392="","",IF(OR('Start here'!$B$5="",N392='Start here'!$B$5),1,0))</f>
        <v/>
      </c>
      <c r="P392" s="19">
        <f>IF(A392="","",IFERROR(IF(INDEX(Findings!$C$2:$C$301,MATCH(B392,Findings!$A$2:$A$301,0))="","",INDEX(Findings!$C$2:$C$301,MATCH(B392,Findings!$A$2:$A$301,0))),""))</f>
        <v/>
      </c>
    </row>
    <row r="393">
      <c r="A393" s="14" t="n"/>
      <c r="B393" s="14" t="n"/>
      <c r="C393" s="14" t="n"/>
      <c r="D393" s="14" t="n"/>
      <c r="E393" s="16" t="n"/>
      <c r="F393" s="16" t="n"/>
      <c r="G393" s="14" t="n"/>
      <c r="H393" s="14" t="n"/>
      <c r="I393" s="16" t="n"/>
      <c r="J393" s="17">
        <f>IF(A393="","",IF(AND(P393&lt;&gt;"",P393&gt;'Start here'!$B$4),"Not yet logged",IF(AND(F393&lt;&gt;"",F393&lt;='Start here'!$B$4),IF(AND(H393&lt;&gt;"",I393&lt;&gt;"",I393&lt;='Start here'!$B$4),"Closed and verified","Closed, not verified"),IF(AND(E393&lt;&gt;"",E393&lt;'Start here'!$B$4),"Overdue","Open"))))</f>
        <v/>
      </c>
      <c r="K393" s="18">
        <f>IF(J393="Overdue",'Start here'!$B$4-E393,0)</f>
        <v/>
      </c>
      <c r="L393" s="17">
        <f>IF(A393="","",IF(B393="","Link to a finding",IF(ISNA(MATCH(B393,Findings!$A$2:$A$301,0)),"Finding ID not found",IF(C393="","Describe the corrective action",IF(D393="","Add an owner",IF(E393="","Add a due date",IF(AND(F393&lt;&gt;"",P393&lt;&gt;"",F393&lt;P393),"Completed before the finding was logged",IF(AND(I393&lt;&gt;"",F393&lt;&gt;"",I393&lt;F393),"Verified before completed",IF(AND(H393&lt;&gt;"",H393=D393),"Verifier is the owner",IF(AND(F393&lt;&gt;"",G393=""),"Add completion evidence",IF(AND(F393&lt;&gt;"",H393=""),"Add a verifier",IF(AND(F393&lt;&gt;"",I393=""),"Add a verification date","OK"))))))))))))</f>
        <v/>
      </c>
      <c r="M393" s="17">
        <f>IF(A393="","",IFERROR(INDEX(Findings!$H$2:$H$301,MATCH(B393,Findings!$A$2:$A$301,0)),""))</f>
        <v/>
      </c>
      <c r="N393" s="17">
        <f>IF(A393="","",IFERROR(INDEX(Findings!$O$2:$O$301,MATCH(B393,Findings!$A$2:$A$301,0)),""))</f>
        <v/>
      </c>
      <c r="O393" s="17">
        <f>IF(A393="","",IF(OR('Start here'!$B$5="",N393='Start here'!$B$5),1,0))</f>
        <v/>
      </c>
      <c r="P393" s="19">
        <f>IF(A393="","",IFERROR(IF(INDEX(Findings!$C$2:$C$301,MATCH(B393,Findings!$A$2:$A$301,0))="","",INDEX(Findings!$C$2:$C$301,MATCH(B393,Findings!$A$2:$A$301,0))),""))</f>
        <v/>
      </c>
    </row>
    <row r="394">
      <c r="A394" s="14" t="n"/>
      <c r="B394" s="14" t="n"/>
      <c r="C394" s="14" t="n"/>
      <c r="D394" s="14" t="n"/>
      <c r="E394" s="16" t="n"/>
      <c r="F394" s="16" t="n"/>
      <c r="G394" s="14" t="n"/>
      <c r="H394" s="14" t="n"/>
      <c r="I394" s="16" t="n"/>
      <c r="J394" s="17">
        <f>IF(A394="","",IF(AND(P394&lt;&gt;"",P394&gt;'Start here'!$B$4),"Not yet logged",IF(AND(F394&lt;&gt;"",F394&lt;='Start here'!$B$4),IF(AND(H394&lt;&gt;"",I394&lt;&gt;"",I394&lt;='Start here'!$B$4),"Closed and verified","Closed, not verified"),IF(AND(E394&lt;&gt;"",E394&lt;'Start here'!$B$4),"Overdue","Open"))))</f>
        <v/>
      </c>
      <c r="K394" s="18">
        <f>IF(J394="Overdue",'Start here'!$B$4-E394,0)</f>
        <v/>
      </c>
      <c r="L394" s="17">
        <f>IF(A394="","",IF(B394="","Link to a finding",IF(ISNA(MATCH(B394,Findings!$A$2:$A$301,0)),"Finding ID not found",IF(C394="","Describe the corrective action",IF(D394="","Add an owner",IF(E394="","Add a due date",IF(AND(F394&lt;&gt;"",P394&lt;&gt;"",F394&lt;P394),"Completed before the finding was logged",IF(AND(I394&lt;&gt;"",F394&lt;&gt;"",I394&lt;F394),"Verified before completed",IF(AND(H394&lt;&gt;"",H394=D394),"Verifier is the owner",IF(AND(F394&lt;&gt;"",G394=""),"Add completion evidence",IF(AND(F394&lt;&gt;"",H394=""),"Add a verifier",IF(AND(F394&lt;&gt;"",I394=""),"Add a verification date","OK"))))))))))))</f>
        <v/>
      </c>
      <c r="M394" s="17">
        <f>IF(A394="","",IFERROR(INDEX(Findings!$H$2:$H$301,MATCH(B394,Findings!$A$2:$A$301,0)),""))</f>
        <v/>
      </c>
      <c r="N394" s="17">
        <f>IF(A394="","",IFERROR(INDEX(Findings!$O$2:$O$301,MATCH(B394,Findings!$A$2:$A$301,0)),""))</f>
        <v/>
      </c>
      <c r="O394" s="17">
        <f>IF(A394="","",IF(OR('Start here'!$B$5="",N394='Start here'!$B$5),1,0))</f>
        <v/>
      </c>
      <c r="P394" s="19">
        <f>IF(A394="","",IFERROR(IF(INDEX(Findings!$C$2:$C$301,MATCH(B394,Findings!$A$2:$A$301,0))="","",INDEX(Findings!$C$2:$C$301,MATCH(B394,Findings!$A$2:$A$301,0))),""))</f>
        <v/>
      </c>
    </row>
    <row r="395">
      <c r="A395" s="14" t="n"/>
      <c r="B395" s="14" t="n"/>
      <c r="C395" s="14" t="n"/>
      <c r="D395" s="14" t="n"/>
      <c r="E395" s="16" t="n"/>
      <c r="F395" s="16" t="n"/>
      <c r="G395" s="14" t="n"/>
      <c r="H395" s="14" t="n"/>
      <c r="I395" s="16" t="n"/>
      <c r="J395" s="17">
        <f>IF(A395="","",IF(AND(P395&lt;&gt;"",P395&gt;'Start here'!$B$4),"Not yet logged",IF(AND(F395&lt;&gt;"",F395&lt;='Start here'!$B$4),IF(AND(H395&lt;&gt;"",I395&lt;&gt;"",I395&lt;='Start here'!$B$4),"Closed and verified","Closed, not verified"),IF(AND(E395&lt;&gt;"",E395&lt;'Start here'!$B$4),"Overdue","Open"))))</f>
        <v/>
      </c>
      <c r="K395" s="18">
        <f>IF(J395="Overdue",'Start here'!$B$4-E395,0)</f>
        <v/>
      </c>
      <c r="L395" s="17">
        <f>IF(A395="","",IF(B395="","Link to a finding",IF(ISNA(MATCH(B395,Findings!$A$2:$A$301,0)),"Finding ID not found",IF(C395="","Describe the corrective action",IF(D395="","Add an owner",IF(E395="","Add a due date",IF(AND(F395&lt;&gt;"",P395&lt;&gt;"",F395&lt;P395),"Completed before the finding was logged",IF(AND(I395&lt;&gt;"",F395&lt;&gt;"",I395&lt;F395),"Verified before completed",IF(AND(H395&lt;&gt;"",H395=D395),"Verifier is the owner",IF(AND(F395&lt;&gt;"",G395=""),"Add completion evidence",IF(AND(F395&lt;&gt;"",H395=""),"Add a verifier",IF(AND(F395&lt;&gt;"",I395=""),"Add a verification date","OK"))))))))))))</f>
        <v/>
      </c>
      <c r="M395" s="17">
        <f>IF(A395="","",IFERROR(INDEX(Findings!$H$2:$H$301,MATCH(B395,Findings!$A$2:$A$301,0)),""))</f>
        <v/>
      </c>
      <c r="N395" s="17">
        <f>IF(A395="","",IFERROR(INDEX(Findings!$O$2:$O$301,MATCH(B395,Findings!$A$2:$A$301,0)),""))</f>
        <v/>
      </c>
      <c r="O395" s="17">
        <f>IF(A395="","",IF(OR('Start here'!$B$5="",N395='Start here'!$B$5),1,0))</f>
        <v/>
      </c>
      <c r="P395" s="19">
        <f>IF(A395="","",IFERROR(IF(INDEX(Findings!$C$2:$C$301,MATCH(B395,Findings!$A$2:$A$301,0))="","",INDEX(Findings!$C$2:$C$301,MATCH(B395,Findings!$A$2:$A$301,0))),""))</f>
        <v/>
      </c>
    </row>
    <row r="396">
      <c r="A396" s="14" t="n"/>
      <c r="B396" s="14" t="n"/>
      <c r="C396" s="14" t="n"/>
      <c r="D396" s="14" t="n"/>
      <c r="E396" s="16" t="n"/>
      <c r="F396" s="16" t="n"/>
      <c r="G396" s="14" t="n"/>
      <c r="H396" s="14" t="n"/>
      <c r="I396" s="16" t="n"/>
      <c r="J396" s="17">
        <f>IF(A396="","",IF(AND(P396&lt;&gt;"",P396&gt;'Start here'!$B$4),"Not yet logged",IF(AND(F396&lt;&gt;"",F396&lt;='Start here'!$B$4),IF(AND(H396&lt;&gt;"",I396&lt;&gt;"",I396&lt;='Start here'!$B$4),"Closed and verified","Closed, not verified"),IF(AND(E396&lt;&gt;"",E396&lt;'Start here'!$B$4),"Overdue","Open"))))</f>
        <v/>
      </c>
      <c r="K396" s="18">
        <f>IF(J396="Overdue",'Start here'!$B$4-E396,0)</f>
        <v/>
      </c>
      <c r="L396" s="17">
        <f>IF(A396="","",IF(B396="","Link to a finding",IF(ISNA(MATCH(B396,Findings!$A$2:$A$301,0)),"Finding ID not found",IF(C396="","Describe the corrective action",IF(D396="","Add an owner",IF(E396="","Add a due date",IF(AND(F396&lt;&gt;"",P396&lt;&gt;"",F396&lt;P396),"Completed before the finding was logged",IF(AND(I396&lt;&gt;"",F396&lt;&gt;"",I396&lt;F396),"Verified before completed",IF(AND(H396&lt;&gt;"",H396=D396),"Verifier is the owner",IF(AND(F396&lt;&gt;"",G396=""),"Add completion evidence",IF(AND(F396&lt;&gt;"",H396=""),"Add a verifier",IF(AND(F396&lt;&gt;"",I396=""),"Add a verification date","OK"))))))))))))</f>
        <v/>
      </c>
      <c r="M396" s="17">
        <f>IF(A396="","",IFERROR(INDEX(Findings!$H$2:$H$301,MATCH(B396,Findings!$A$2:$A$301,0)),""))</f>
        <v/>
      </c>
      <c r="N396" s="17">
        <f>IF(A396="","",IFERROR(INDEX(Findings!$O$2:$O$301,MATCH(B396,Findings!$A$2:$A$301,0)),""))</f>
        <v/>
      </c>
      <c r="O396" s="17">
        <f>IF(A396="","",IF(OR('Start here'!$B$5="",N396='Start here'!$B$5),1,0))</f>
        <v/>
      </c>
      <c r="P396" s="19">
        <f>IF(A396="","",IFERROR(IF(INDEX(Findings!$C$2:$C$301,MATCH(B396,Findings!$A$2:$A$301,0))="","",INDEX(Findings!$C$2:$C$301,MATCH(B396,Findings!$A$2:$A$301,0))),""))</f>
        <v/>
      </c>
    </row>
    <row r="397">
      <c r="A397" s="14" t="n"/>
      <c r="B397" s="14" t="n"/>
      <c r="C397" s="14" t="n"/>
      <c r="D397" s="14" t="n"/>
      <c r="E397" s="16" t="n"/>
      <c r="F397" s="16" t="n"/>
      <c r="G397" s="14" t="n"/>
      <c r="H397" s="14" t="n"/>
      <c r="I397" s="16" t="n"/>
      <c r="J397" s="17">
        <f>IF(A397="","",IF(AND(P397&lt;&gt;"",P397&gt;'Start here'!$B$4),"Not yet logged",IF(AND(F397&lt;&gt;"",F397&lt;='Start here'!$B$4),IF(AND(H397&lt;&gt;"",I397&lt;&gt;"",I397&lt;='Start here'!$B$4),"Closed and verified","Closed, not verified"),IF(AND(E397&lt;&gt;"",E397&lt;'Start here'!$B$4),"Overdue","Open"))))</f>
        <v/>
      </c>
      <c r="K397" s="18">
        <f>IF(J397="Overdue",'Start here'!$B$4-E397,0)</f>
        <v/>
      </c>
      <c r="L397" s="17">
        <f>IF(A397="","",IF(B397="","Link to a finding",IF(ISNA(MATCH(B397,Findings!$A$2:$A$301,0)),"Finding ID not found",IF(C397="","Describe the corrective action",IF(D397="","Add an owner",IF(E397="","Add a due date",IF(AND(F397&lt;&gt;"",P397&lt;&gt;"",F397&lt;P397),"Completed before the finding was logged",IF(AND(I397&lt;&gt;"",F397&lt;&gt;"",I397&lt;F397),"Verified before completed",IF(AND(H397&lt;&gt;"",H397=D397),"Verifier is the owner",IF(AND(F397&lt;&gt;"",G397=""),"Add completion evidence",IF(AND(F397&lt;&gt;"",H397=""),"Add a verifier",IF(AND(F397&lt;&gt;"",I397=""),"Add a verification date","OK"))))))))))))</f>
        <v/>
      </c>
      <c r="M397" s="17">
        <f>IF(A397="","",IFERROR(INDEX(Findings!$H$2:$H$301,MATCH(B397,Findings!$A$2:$A$301,0)),""))</f>
        <v/>
      </c>
      <c r="N397" s="17">
        <f>IF(A397="","",IFERROR(INDEX(Findings!$O$2:$O$301,MATCH(B397,Findings!$A$2:$A$301,0)),""))</f>
        <v/>
      </c>
      <c r="O397" s="17">
        <f>IF(A397="","",IF(OR('Start here'!$B$5="",N397='Start here'!$B$5),1,0))</f>
        <v/>
      </c>
      <c r="P397" s="19">
        <f>IF(A397="","",IFERROR(IF(INDEX(Findings!$C$2:$C$301,MATCH(B397,Findings!$A$2:$A$301,0))="","",INDEX(Findings!$C$2:$C$301,MATCH(B397,Findings!$A$2:$A$301,0))),""))</f>
        <v/>
      </c>
    </row>
    <row r="398">
      <c r="A398" s="14" t="n"/>
      <c r="B398" s="14" t="n"/>
      <c r="C398" s="14" t="n"/>
      <c r="D398" s="14" t="n"/>
      <c r="E398" s="16" t="n"/>
      <c r="F398" s="16" t="n"/>
      <c r="G398" s="14" t="n"/>
      <c r="H398" s="14" t="n"/>
      <c r="I398" s="16" t="n"/>
      <c r="J398" s="17">
        <f>IF(A398="","",IF(AND(P398&lt;&gt;"",P398&gt;'Start here'!$B$4),"Not yet logged",IF(AND(F398&lt;&gt;"",F398&lt;='Start here'!$B$4),IF(AND(H398&lt;&gt;"",I398&lt;&gt;"",I398&lt;='Start here'!$B$4),"Closed and verified","Closed, not verified"),IF(AND(E398&lt;&gt;"",E398&lt;'Start here'!$B$4),"Overdue","Open"))))</f>
        <v/>
      </c>
      <c r="K398" s="18">
        <f>IF(J398="Overdue",'Start here'!$B$4-E398,0)</f>
        <v/>
      </c>
      <c r="L398" s="17">
        <f>IF(A398="","",IF(B398="","Link to a finding",IF(ISNA(MATCH(B398,Findings!$A$2:$A$301,0)),"Finding ID not found",IF(C398="","Describe the corrective action",IF(D398="","Add an owner",IF(E398="","Add a due date",IF(AND(F398&lt;&gt;"",P398&lt;&gt;"",F398&lt;P398),"Completed before the finding was logged",IF(AND(I398&lt;&gt;"",F398&lt;&gt;"",I398&lt;F398),"Verified before completed",IF(AND(H398&lt;&gt;"",H398=D398),"Verifier is the owner",IF(AND(F398&lt;&gt;"",G398=""),"Add completion evidence",IF(AND(F398&lt;&gt;"",H398=""),"Add a verifier",IF(AND(F398&lt;&gt;"",I398=""),"Add a verification date","OK"))))))))))))</f>
        <v/>
      </c>
      <c r="M398" s="17">
        <f>IF(A398="","",IFERROR(INDEX(Findings!$H$2:$H$301,MATCH(B398,Findings!$A$2:$A$301,0)),""))</f>
        <v/>
      </c>
      <c r="N398" s="17">
        <f>IF(A398="","",IFERROR(INDEX(Findings!$O$2:$O$301,MATCH(B398,Findings!$A$2:$A$301,0)),""))</f>
        <v/>
      </c>
      <c r="O398" s="17">
        <f>IF(A398="","",IF(OR('Start here'!$B$5="",N398='Start here'!$B$5),1,0))</f>
        <v/>
      </c>
      <c r="P398" s="19">
        <f>IF(A398="","",IFERROR(IF(INDEX(Findings!$C$2:$C$301,MATCH(B398,Findings!$A$2:$A$301,0))="","",INDEX(Findings!$C$2:$C$301,MATCH(B398,Findings!$A$2:$A$301,0))),""))</f>
        <v/>
      </c>
    </row>
    <row r="399">
      <c r="A399" s="14" t="n"/>
      <c r="B399" s="14" t="n"/>
      <c r="C399" s="14" t="n"/>
      <c r="D399" s="14" t="n"/>
      <c r="E399" s="16" t="n"/>
      <c r="F399" s="16" t="n"/>
      <c r="G399" s="14" t="n"/>
      <c r="H399" s="14" t="n"/>
      <c r="I399" s="16" t="n"/>
      <c r="J399" s="17">
        <f>IF(A399="","",IF(AND(P399&lt;&gt;"",P399&gt;'Start here'!$B$4),"Not yet logged",IF(AND(F399&lt;&gt;"",F399&lt;='Start here'!$B$4),IF(AND(H399&lt;&gt;"",I399&lt;&gt;"",I399&lt;='Start here'!$B$4),"Closed and verified","Closed, not verified"),IF(AND(E399&lt;&gt;"",E399&lt;'Start here'!$B$4),"Overdue","Open"))))</f>
        <v/>
      </c>
      <c r="K399" s="18">
        <f>IF(J399="Overdue",'Start here'!$B$4-E399,0)</f>
        <v/>
      </c>
      <c r="L399" s="17">
        <f>IF(A399="","",IF(B399="","Link to a finding",IF(ISNA(MATCH(B399,Findings!$A$2:$A$301,0)),"Finding ID not found",IF(C399="","Describe the corrective action",IF(D399="","Add an owner",IF(E399="","Add a due date",IF(AND(F399&lt;&gt;"",P399&lt;&gt;"",F399&lt;P399),"Completed before the finding was logged",IF(AND(I399&lt;&gt;"",F399&lt;&gt;"",I399&lt;F399),"Verified before completed",IF(AND(H399&lt;&gt;"",H399=D399),"Verifier is the owner",IF(AND(F399&lt;&gt;"",G399=""),"Add completion evidence",IF(AND(F399&lt;&gt;"",H399=""),"Add a verifier",IF(AND(F399&lt;&gt;"",I399=""),"Add a verification date","OK"))))))))))))</f>
        <v/>
      </c>
      <c r="M399" s="17">
        <f>IF(A399="","",IFERROR(INDEX(Findings!$H$2:$H$301,MATCH(B399,Findings!$A$2:$A$301,0)),""))</f>
        <v/>
      </c>
      <c r="N399" s="17">
        <f>IF(A399="","",IFERROR(INDEX(Findings!$O$2:$O$301,MATCH(B399,Findings!$A$2:$A$301,0)),""))</f>
        <v/>
      </c>
      <c r="O399" s="17">
        <f>IF(A399="","",IF(OR('Start here'!$B$5="",N399='Start here'!$B$5),1,0))</f>
        <v/>
      </c>
      <c r="P399" s="19">
        <f>IF(A399="","",IFERROR(IF(INDEX(Findings!$C$2:$C$301,MATCH(B399,Findings!$A$2:$A$301,0))="","",INDEX(Findings!$C$2:$C$301,MATCH(B399,Findings!$A$2:$A$301,0))),""))</f>
        <v/>
      </c>
    </row>
    <row r="400">
      <c r="A400" s="14" t="n"/>
      <c r="B400" s="14" t="n"/>
      <c r="C400" s="14" t="n"/>
      <c r="D400" s="14" t="n"/>
      <c r="E400" s="16" t="n"/>
      <c r="F400" s="16" t="n"/>
      <c r="G400" s="14" t="n"/>
      <c r="H400" s="14" t="n"/>
      <c r="I400" s="16" t="n"/>
      <c r="J400" s="17">
        <f>IF(A400="","",IF(AND(P400&lt;&gt;"",P400&gt;'Start here'!$B$4),"Not yet logged",IF(AND(F400&lt;&gt;"",F400&lt;='Start here'!$B$4),IF(AND(H400&lt;&gt;"",I400&lt;&gt;"",I400&lt;='Start here'!$B$4),"Closed and verified","Closed, not verified"),IF(AND(E400&lt;&gt;"",E400&lt;'Start here'!$B$4),"Overdue","Open"))))</f>
        <v/>
      </c>
      <c r="K400" s="18">
        <f>IF(J400="Overdue",'Start here'!$B$4-E400,0)</f>
        <v/>
      </c>
      <c r="L400" s="17">
        <f>IF(A400="","",IF(B400="","Link to a finding",IF(ISNA(MATCH(B400,Findings!$A$2:$A$301,0)),"Finding ID not found",IF(C400="","Describe the corrective action",IF(D400="","Add an owner",IF(E400="","Add a due date",IF(AND(F400&lt;&gt;"",P400&lt;&gt;"",F400&lt;P400),"Completed before the finding was logged",IF(AND(I400&lt;&gt;"",F400&lt;&gt;"",I400&lt;F400),"Verified before completed",IF(AND(H400&lt;&gt;"",H400=D400),"Verifier is the owner",IF(AND(F400&lt;&gt;"",G400=""),"Add completion evidence",IF(AND(F400&lt;&gt;"",H400=""),"Add a verifier",IF(AND(F400&lt;&gt;"",I400=""),"Add a verification date","OK"))))))))))))</f>
        <v/>
      </c>
      <c r="M400" s="17">
        <f>IF(A400="","",IFERROR(INDEX(Findings!$H$2:$H$301,MATCH(B400,Findings!$A$2:$A$301,0)),""))</f>
        <v/>
      </c>
      <c r="N400" s="17">
        <f>IF(A400="","",IFERROR(INDEX(Findings!$O$2:$O$301,MATCH(B400,Findings!$A$2:$A$301,0)),""))</f>
        <v/>
      </c>
      <c r="O400" s="17">
        <f>IF(A400="","",IF(OR('Start here'!$B$5="",N400='Start here'!$B$5),1,0))</f>
        <v/>
      </c>
      <c r="P400" s="19">
        <f>IF(A400="","",IFERROR(IF(INDEX(Findings!$C$2:$C$301,MATCH(B400,Findings!$A$2:$A$301,0))="","",INDEX(Findings!$C$2:$C$301,MATCH(B400,Findings!$A$2:$A$301,0))),""))</f>
        <v/>
      </c>
    </row>
    <row r="401">
      <c r="A401" s="14" t="n"/>
      <c r="B401" s="14" t="n"/>
      <c r="C401" s="14" t="n"/>
      <c r="D401" s="14" t="n"/>
      <c r="E401" s="16" t="n"/>
      <c r="F401" s="16" t="n"/>
      <c r="G401" s="14" t="n"/>
      <c r="H401" s="14" t="n"/>
      <c r="I401" s="16" t="n"/>
      <c r="J401" s="17">
        <f>IF(A401="","",IF(AND(P401&lt;&gt;"",P401&gt;'Start here'!$B$4),"Not yet logged",IF(AND(F401&lt;&gt;"",F401&lt;='Start here'!$B$4),IF(AND(H401&lt;&gt;"",I401&lt;&gt;"",I401&lt;='Start here'!$B$4),"Closed and verified","Closed, not verified"),IF(AND(E401&lt;&gt;"",E401&lt;'Start here'!$B$4),"Overdue","Open"))))</f>
        <v/>
      </c>
      <c r="K401" s="18">
        <f>IF(J401="Overdue",'Start here'!$B$4-E401,0)</f>
        <v/>
      </c>
      <c r="L401" s="17">
        <f>IF(A401="","",IF(B401="","Link to a finding",IF(ISNA(MATCH(B401,Findings!$A$2:$A$301,0)),"Finding ID not found",IF(C401="","Describe the corrective action",IF(D401="","Add an owner",IF(E401="","Add a due date",IF(AND(F401&lt;&gt;"",P401&lt;&gt;"",F401&lt;P401),"Completed before the finding was logged",IF(AND(I401&lt;&gt;"",F401&lt;&gt;"",I401&lt;F401),"Verified before completed",IF(AND(H401&lt;&gt;"",H401=D401),"Verifier is the owner",IF(AND(F401&lt;&gt;"",G401=""),"Add completion evidence",IF(AND(F401&lt;&gt;"",H401=""),"Add a verifier",IF(AND(F401&lt;&gt;"",I401=""),"Add a verification date","OK"))))))))))))</f>
        <v/>
      </c>
      <c r="M401" s="17">
        <f>IF(A401="","",IFERROR(INDEX(Findings!$H$2:$H$301,MATCH(B401,Findings!$A$2:$A$301,0)),""))</f>
        <v/>
      </c>
      <c r="N401" s="17">
        <f>IF(A401="","",IFERROR(INDEX(Findings!$O$2:$O$301,MATCH(B401,Findings!$A$2:$A$301,0)),""))</f>
        <v/>
      </c>
      <c r="O401" s="17">
        <f>IF(A401="","",IF(OR('Start here'!$B$5="",N401='Start here'!$B$5),1,0))</f>
        <v/>
      </c>
      <c r="P401" s="19">
        <f>IF(A401="","",IFERROR(IF(INDEX(Findings!$C$2:$C$301,MATCH(B401,Findings!$A$2:$A$301,0))="","",INDEX(Findings!$C$2:$C$301,MATCH(B401,Findings!$A$2:$A$301,0))),""))</f>
        <v/>
      </c>
    </row>
    <row r="402">
      <c r="A402" s="14" t="n"/>
      <c r="B402" s="14" t="n"/>
      <c r="C402" s="14" t="n"/>
      <c r="D402" s="14" t="n"/>
      <c r="E402" s="16" t="n"/>
      <c r="F402" s="16" t="n"/>
      <c r="G402" s="14" t="n"/>
      <c r="H402" s="14" t="n"/>
      <c r="I402" s="16" t="n"/>
      <c r="J402" s="17">
        <f>IF(A402="","",IF(AND(P402&lt;&gt;"",P402&gt;'Start here'!$B$4),"Not yet logged",IF(AND(F402&lt;&gt;"",F402&lt;='Start here'!$B$4),IF(AND(H402&lt;&gt;"",I402&lt;&gt;"",I402&lt;='Start here'!$B$4),"Closed and verified","Closed, not verified"),IF(AND(E402&lt;&gt;"",E402&lt;'Start here'!$B$4),"Overdue","Open"))))</f>
        <v/>
      </c>
      <c r="K402" s="18">
        <f>IF(J402="Overdue",'Start here'!$B$4-E402,0)</f>
        <v/>
      </c>
      <c r="L402" s="17">
        <f>IF(A402="","",IF(B402="","Link to a finding",IF(ISNA(MATCH(B402,Findings!$A$2:$A$301,0)),"Finding ID not found",IF(C402="","Describe the corrective action",IF(D402="","Add an owner",IF(E402="","Add a due date",IF(AND(F402&lt;&gt;"",P402&lt;&gt;"",F402&lt;P402),"Completed before the finding was logged",IF(AND(I402&lt;&gt;"",F402&lt;&gt;"",I402&lt;F402),"Verified before completed",IF(AND(H402&lt;&gt;"",H402=D402),"Verifier is the owner",IF(AND(F402&lt;&gt;"",G402=""),"Add completion evidence",IF(AND(F402&lt;&gt;"",H402=""),"Add a verifier",IF(AND(F402&lt;&gt;"",I402=""),"Add a verification date","OK"))))))))))))</f>
        <v/>
      </c>
      <c r="M402" s="17">
        <f>IF(A402="","",IFERROR(INDEX(Findings!$H$2:$H$301,MATCH(B402,Findings!$A$2:$A$301,0)),""))</f>
        <v/>
      </c>
      <c r="N402" s="17">
        <f>IF(A402="","",IFERROR(INDEX(Findings!$O$2:$O$301,MATCH(B402,Findings!$A$2:$A$301,0)),""))</f>
        <v/>
      </c>
      <c r="O402" s="17">
        <f>IF(A402="","",IF(OR('Start here'!$B$5="",N402='Start here'!$B$5),1,0))</f>
        <v/>
      </c>
      <c r="P402" s="19">
        <f>IF(A402="","",IFERROR(IF(INDEX(Findings!$C$2:$C$301,MATCH(B402,Findings!$A$2:$A$301,0))="","",INDEX(Findings!$C$2:$C$301,MATCH(B402,Findings!$A$2:$A$301,0))),""))</f>
        <v/>
      </c>
    </row>
    <row r="403">
      <c r="A403" s="14" t="n"/>
      <c r="B403" s="14" t="n"/>
      <c r="C403" s="14" t="n"/>
      <c r="D403" s="14" t="n"/>
      <c r="E403" s="16" t="n"/>
      <c r="F403" s="16" t="n"/>
      <c r="G403" s="14" t="n"/>
      <c r="H403" s="14" t="n"/>
      <c r="I403" s="16" t="n"/>
      <c r="J403" s="17">
        <f>IF(A403="","",IF(AND(P403&lt;&gt;"",P403&gt;'Start here'!$B$4),"Not yet logged",IF(AND(F403&lt;&gt;"",F403&lt;='Start here'!$B$4),IF(AND(H403&lt;&gt;"",I403&lt;&gt;"",I403&lt;='Start here'!$B$4),"Closed and verified","Closed, not verified"),IF(AND(E403&lt;&gt;"",E403&lt;'Start here'!$B$4),"Overdue","Open"))))</f>
        <v/>
      </c>
      <c r="K403" s="18">
        <f>IF(J403="Overdue",'Start here'!$B$4-E403,0)</f>
        <v/>
      </c>
      <c r="L403" s="17">
        <f>IF(A403="","",IF(B403="","Link to a finding",IF(ISNA(MATCH(B403,Findings!$A$2:$A$301,0)),"Finding ID not found",IF(C403="","Describe the corrective action",IF(D403="","Add an owner",IF(E403="","Add a due date",IF(AND(F403&lt;&gt;"",P403&lt;&gt;"",F403&lt;P403),"Completed before the finding was logged",IF(AND(I403&lt;&gt;"",F403&lt;&gt;"",I403&lt;F403),"Verified before completed",IF(AND(H403&lt;&gt;"",H403=D403),"Verifier is the owner",IF(AND(F403&lt;&gt;"",G403=""),"Add completion evidence",IF(AND(F403&lt;&gt;"",H403=""),"Add a verifier",IF(AND(F403&lt;&gt;"",I403=""),"Add a verification date","OK"))))))))))))</f>
        <v/>
      </c>
      <c r="M403" s="17">
        <f>IF(A403="","",IFERROR(INDEX(Findings!$H$2:$H$301,MATCH(B403,Findings!$A$2:$A$301,0)),""))</f>
        <v/>
      </c>
      <c r="N403" s="17">
        <f>IF(A403="","",IFERROR(INDEX(Findings!$O$2:$O$301,MATCH(B403,Findings!$A$2:$A$301,0)),""))</f>
        <v/>
      </c>
      <c r="O403" s="17">
        <f>IF(A403="","",IF(OR('Start here'!$B$5="",N403='Start here'!$B$5),1,0))</f>
        <v/>
      </c>
      <c r="P403" s="19">
        <f>IF(A403="","",IFERROR(IF(INDEX(Findings!$C$2:$C$301,MATCH(B403,Findings!$A$2:$A$301,0))="","",INDEX(Findings!$C$2:$C$301,MATCH(B403,Findings!$A$2:$A$301,0))),""))</f>
        <v/>
      </c>
    </row>
    <row r="404">
      <c r="A404" s="14" t="n"/>
      <c r="B404" s="14" t="n"/>
      <c r="C404" s="14" t="n"/>
      <c r="D404" s="14" t="n"/>
      <c r="E404" s="16" t="n"/>
      <c r="F404" s="16" t="n"/>
      <c r="G404" s="14" t="n"/>
      <c r="H404" s="14" t="n"/>
      <c r="I404" s="16" t="n"/>
      <c r="J404" s="17">
        <f>IF(A404="","",IF(AND(P404&lt;&gt;"",P404&gt;'Start here'!$B$4),"Not yet logged",IF(AND(F404&lt;&gt;"",F404&lt;='Start here'!$B$4),IF(AND(H404&lt;&gt;"",I404&lt;&gt;"",I404&lt;='Start here'!$B$4),"Closed and verified","Closed, not verified"),IF(AND(E404&lt;&gt;"",E404&lt;'Start here'!$B$4),"Overdue","Open"))))</f>
        <v/>
      </c>
      <c r="K404" s="18">
        <f>IF(J404="Overdue",'Start here'!$B$4-E404,0)</f>
        <v/>
      </c>
      <c r="L404" s="17">
        <f>IF(A404="","",IF(B404="","Link to a finding",IF(ISNA(MATCH(B404,Findings!$A$2:$A$301,0)),"Finding ID not found",IF(C404="","Describe the corrective action",IF(D404="","Add an owner",IF(E404="","Add a due date",IF(AND(F404&lt;&gt;"",P404&lt;&gt;"",F404&lt;P404),"Completed before the finding was logged",IF(AND(I404&lt;&gt;"",F404&lt;&gt;"",I404&lt;F404),"Verified before completed",IF(AND(H404&lt;&gt;"",H404=D404),"Verifier is the owner",IF(AND(F404&lt;&gt;"",G404=""),"Add completion evidence",IF(AND(F404&lt;&gt;"",H404=""),"Add a verifier",IF(AND(F404&lt;&gt;"",I404=""),"Add a verification date","OK"))))))))))))</f>
        <v/>
      </c>
      <c r="M404" s="17">
        <f>IF(A404="","",IFERROR(INDEX(Findings!$H$2:$H$301,MATCH(B404,Findings!$A$2:$A$301,0)),""))</f>
        <v/>
      </c>
      <c r="N404" s="17">
        <f>IF(A404="","",IFERROR(INDEX(Findings!$O$2:$O$301,MATCH(B404,Findings!$A$2:$A$301,0)),""))</f>
        <v/>
      </c>
      <c r="O404" s="17">
        <f>IF(A404="","",IF(OR('Start here'!$B$5="",N404='Start here'!$B$5),1,0))</f>
        <v/>
      </c>
      <c r="P404" s="19">
        <f>IF(A404="","",IFERROR(IF(INDEX(Findings!$C$2:$C$301,MATCH(B404,Findings!$A$2:$A$301,0))="","",INDEX(Findings!$C$2:$C$301,MATCH(B404,Findings!$A$2:$A$301,0))),""))</f>
        <v/>
      </c>
    </row>
    <row r="405">
      <c r="A405" s="14" t="n"/>
      <c r="B405" s="14" t="n"/>
      <c r="C405" s="14" t="n"/>
      <c r="D405" s="14" t="n"/>
      <c r="E405" s="16" t="n"/>
      <c r="F405" s="16" t="n"/>
      <c r="G405" s="14" t="n"/>
      <c r="H405" s="14" t="n"/>
      <c r="I405" s="16" t="n"/>
      <c r="J405" s="17">
        <f>IF(A405="","",IF(AND(P405&lt;&gt;"",P405&gt;'Start here'!$B$4),"Not yet logged",IF(AND(F405&lt;&gt;"",F405&lt;='Start here'!$B$4),IF(AND(H405&lt;&gt;"",I405&lt;&gt;"",I405&lt;='Start here'!$B$4),"Closed and verified","Closed, not verified"),IF(AND(E405&lt;&gt;"",E405&lt;'Start here'!$B$4),"Overdue","Open"))))</f>
        <v/>
      </c>
      <c r="K405" s="18">
        <f>IF(J405="Overdue",'Start here'!$B$4-E405,0)</f>
        <v/>
      </c>
      <c r="L405" s="17">
        <f>IF(A405="","",IF(B405="","Link to a finding",IF(ISNA(MATCH(B405,Findings!$A$2:$A$301,0)),"Finding ID not found",IF(C405="","Describe the corrective action",IF(D405="","Add an owner",IF(E405="","Add a due date",IF(AND(F405&lt;&gt;"",P405&lt;&gt;"",F405&lt;P405),"Completed before the finding was logged",IF(AND(I405&lt;&gt;"",F405&lt;&gt;"",I405&lt;F405),"Verified before completed",IF(AND(H405&lt;&gt;"",H405=D405),"Verifier is the owner",IF(AND(F405&lt;&gt;"",G405=""),"Add completion evidence",IF(AND(F405&lt;&gt;"",H405=""),"Add a verifier",IF(AND(F405&lt;&gt;"",I405=""),"Add a verification date","OK"))))))))))))</f>
        <v/>
      </c>
      <c r="M405" s="17">
        <f>IF(A405="","",IFERROR(INDEX(Findings!$H$2:$H$301,MATCH(B405,Findings!$A$2:$A$301,0)),""))</f>
        <v/>
      </c>
      <c r="N405" s="17">
        <f>IF(A405="","",IFERROR(INDEX(Findings!$O$2:$O$301,MATCH(B405,Findings!$A$2:$A$301,0)),""))</f>
        <v/>
      </c>
      <c r="O405" s="17">
        <f>IF(A405="","",IF(OR('Start here'!$B$5="",N405='Start here'!$B$5),1,0))</f>
        <v/>
      </c>
      <c r="P405" s="19">
        <f>IF(A405="","",IFERROR(IF(INDEX(Findings!$C$2:$C$301,MATCH(B405,Findings!$A$2:$A$301,0))="","",INDEX(Findings!$C$2:$C$301,MATCH(B405,Findings!$A$2:$A$301,0))),""))</f>
        <v/>
      </c>
    </row>
    <row r="406">
      <c r="A406" s="14" t="n"/>
      <c r="B406" s="14" t="n"/>
      <c r="C406" s="14" t="n"/>
      <c r="D406" s="14" t="n"/>
      <c r="E406" s="16" t="n"/>
      <c r="F406" s="16" t="n"/>
      <c r="G406" s="14" t="n"/>
      <c r="H406" s="14" t="n"/>
      <c r="I406" s="16" t="n"/>
      <c r="J406" s="17">
        <f>IF(A406="","",IF(AND(P406&lt;&gt;"",P406&gt;'Start here'!$B$4),"Not yet logged",IF(AND(F406&lt;&gt;"",F406&lt;='Start here'!$B$4),IF(AND(H406&lt;&gt;"",I406&lt;&gt;"",I406&lt;='Start here'!$B$4),"Closed and verified","Closed, not verified"),IF(AND(E406&lt;&gt;"",E406&lt;'Start here'!$B$4),"Overdue","Open"))))</f>
        <v/>
      </c>
      <c r="K406" s="18">
        <f>IF(J406="Overdue",'Start here'!$B$4-E406,0)</f>
        <v/>
      </c>
      <c r="L406" s="17">
        <f>IF(A406="","",IF(B406="","Link to a finding",IF(ISNA(MATCH(B406,Findings!$A$2:$A$301,0)),"Finding ID not found",IF(C406="","Describe the corrective action",IF(D406="","Add an owner",IF(E406="","Add a due date",IF(AND(F406&lt;&gt;"",P406&lt;&gt;"",F406&lt;P406),"Completed before the finding was logged",IF(AND(I406&lt;&gt;"",F406&lt;&gt;"",I406&lt;F406),"Verified before completed",IF(AND(H406&lt;&gt;"",H406=D406),"Verifier is the owner",IF(AND(F406&lt;&gt;"",G406=""),"Add completion evidence",IF(AND(F406&lt;&gt;"",H406=""),"Add a verifier",IF(AND(F406&lt;&gt;"",I406=""),"Add a verification date","OK"))))))))))))</f>
        <v/>
      </c>
      <c r="M406" s="17">
        <f>IF(A406="","",IFERROR(INDEX(Findings!$H$2:$H$301,MATCH(B406,Findings!$A$2:$A$301,0)),""))</f>
        <v/>
      </c>
      <c r="N406" s="17">
        <f>IF(A406="","",IFERROR(INDEX(Findings!$O$2:$O$301,MATCH(B406,Findings!$A$2:$A$301,0)),""))</f>
        <v/>
      </c>
      <c r="O406" s="17">
        <f>IF(A406="","",IF(OR('Start here'!$B$5="",N406='Start here'!$B$5),1,0))</f>
        <v/>
      </c>
      <c r="P406" s="19">
        <f>IF(A406="","",IFERROR(IF(INDEX(Findings!$C$2:$C$301,MATCH(B406,Findings!$A$2:$A$301,0))="","",INDEX(Findings!$C$2:$C$301,MATCH(B406,Findings!$A$2:$A$301,0))),""))</f>
        <v/>
      </c>
    </row>
    <row r="407">
      <c r="A407" s="14" t="n"/>
      <c r="B407" s="14" t="n"/>
      <c r="C407" s="14" t="n"/>
      <c r="D407" s="14" t="n"/>
      <c r="E407" s="16" t="n"/>
      <c r="F407" s="16" t="n"/>
      <c r="G407" s="14" t="n"/>
      <c r="H407" s="14" t="n"/>
      <c r="I407" s="16" t="n"/>
      <c r="J407" s="17">
        <f>IF(A407="","",IF(AND(P407&lt;&gt;"",P407&gt;'Start here'!$B$4),"Not yet logged",IF(AND(F407&lt;&gt;"",F407&lt;='Start here'!$B$4),IF(AND(H407&lt;&gt;"",I407&lt;&gt;"",I407&lt;='Start here'!$B$4),"Closed and verified","Closed, not verified"),IF(AND(E407&lt;&gt;"",E407&lt;'Start here'!$B$4),"Overdue","Open"))))</f>
        <v/>
      </c>
      <c r="K407" s="18">
        <f>IF(J407="Overdue",'Start here'!$B$4-E407,0)</f>
        <v/>
      </c>
      <c r="L407" s="17">
        <f>IF(A407="","",IF(B407="","Link to a finding",IF(ISNA(MATCH(B407,Findings!$A$2:$A$301,0)),"Finding ID not found",IF(C407="","Describe the corrective action",IF(D407="","Add an owner",IF(E407="","Add a due date",IF(AND(F407&lt;&gt;"",P407&lt;&gt;"",F407&lt;P407),"Completed before the finding was logged",IF(AND(I407&lt;&gt;"",F407&lt;&gt;"",I407&lt;F407),"Verified before completed",IF(AND(H407&lt;&gt;"",H407=D407),"Verifier is the owner",IF(AND(F407&lt;&gt;"",G407=""),"Add completion evidence",IF(AND(F407&lt;&gt;"",H407=""),"Add a verifier",IF(AND(F407&lt;&gt;"",I407=""),"Add a verification date","OK"))))))))))))</f>
        <v/>
      </c>
      <c r="M407" s="17">
        <f>IF(A407="","",IFERROR(INDEX(Findings!$H$2:$H$301,MATCH(B407,Findings!$A$2:$A$301,0)),""))</f>
        <v/>
      </c>
      <c r="N407" s="17">
        <f>IF(A407="","",IFERROR(INDEX(Findings!$O$2:$O$301,MATCH(B407,Findings!$A$2:$A$301,0)),""))</f>
        <v/>
      </c>
      <c r="O407" s="17">
        <f>IF(A407="","",IF(OR('Start here'!$B$5="",N407='Start here'!$B$5),1,0))</f>
        <v/>
      </c>
      <c r="P407" s="19">
        <f>IF(A407="","",IFERROR(IF(INDEX(Findings!$C$2:$C$301,MATCH(B407,Findings!$A$2:$A$301,0))="","",INDEX(Findings!$C$2:$C$301,MATCH(B407,Findings!$A$2:$A$301,0))),""))</f>
        <v/>
      </c>
    </row>
    <row r="408">
      <c r="A408" s="14" t="n"/>
      <c r="B408" s="14" t="n"/>
      <c r="C408" s="14" t="n"/>
      <c r="D408" s="14" t="n"/>
      <c r="E408" s="16" t="n"/>
      <c r="F408" s="16" t="n"/>
      <c r="G408" s="14" t="n"/>
      <c r="H408" s="14" t="n"/>
      <c r="I408" s="16" t="n"/>
      <c r="J408" s="17">
        <f>IF(A408="","",IF(AND(P408&lt;&gt;"",P408&gt;'Start here'!$B$4),"Not yet logged",IF(AND(F408&lt;&gt;"",F408&lt;='Start here'!$B$4),IF(AND(H408&lt;&gt;"",I408&lt;&gt;"",I408&lt;='Start here'!$B$4),"Closed and verified","Closed, not verified"),IF(AND(E408&lt;&gt;"",E408&lt;'Start here'!$B$4),"Overdue","Open"))))</f>
        <v/>
      </c>
      <c r="K408" s="18">
        <f>IF(J408="Overdue",'Start here'!$B$4-E408,0)</f>
        <v/>
      </c>
      <c r="L408" s="17">
        <f>IF(A408="","",IF(B408="","Link to a finding",IF(ISNA(MATCH(B408,Findings!$A$2:$A$301,0)),"Finding ID not found",IF(C408="","Describe the corrective action",IF(D408="","Add an owner",IF(E408="","Add a due date",IF(AND(F408&lt;&gt;"",P408&lt;&gt;"",F408&lt;P408),"Completed before the finding was logged",IF(AND(I408&lt;&gt;"",F408&lt;&gt;"",I408&lt;F408),"Verified before completed",IF(AND(H408&lt;&gt;"",H408=D408),"Verifier is the owner",IF(AND(F408&lt;&gt;"",G408=""),"Add completion evidence",IF(AND(F408&lt;&gt;"",H408=""),"Add a verifier",IF(AND(F408&lt;&gt;"",I408=""),"Add a verification date","OK"))))))))))))</f>
        <v/>
      </c>
      <c r="M408" s="17">
        <f>IF(A408="","",IFERROR(INDEX(Findings!$H$2:$H$301,MATCH(B408,Findings!$A$2:$A$301,0)),""))</f>
        <v/>
      </c>
      <c r="N408" s="17">
        <f>IF(A408="","",IFERROR(INDEX(Findings!$O$2:$O$301,MATCH(B408,Findings!$A$2:$A$301,0)),""))</f>
        <v/>
      </c>
      <c r="O408" s="17">
        <f>IF(A408="","",IF(OR('Start here'!$B$5="",N408='Start here'!$B$5),1,0))</f>
        <v/>
      </c>
      <c r="P408" s="19">
        <f>IF(A408="","",IFERROR(IF(INDEX(Findings!$C$2:$C$301,MATCH(B408,Findings!$A$2:$A$301,0))="","",INDEX(Findings!$C$2:$C$301,MATCH(B408,Findings!$A$2:$A$301,0))),""))</f>
        <v/>
      </c>
    </row>
    <row r="409">
      <c r="A409" s="14" t="n"/>
      <c r="B409" s="14" t="n"/>
      <c r="C409" s="14" t="n"/>
      <c r="D409" s="14" t="n"/>
      <c r="E409" s="16" t="n"/>
      <c r="F409" s="16" t="n"/>
      <c r="G409" s="14" t="n"/>
      <c r="H409" s="14" t="n"/>
      <c r="I409" s="16" t="n"/>
      <c r="J409" s="17">
        <f>IF(A409="","",IF(AND(P409&lt;&gt;"",P409&gt;'Start here'!$B$4),"Not yet logged",IF(AND(F409&lt;&gt;"",F409&lt;='Start here'!$B$4),IF(AND(H409&lt;&gt;"",I409&lt;&gt;"",I409&lt;='Start here'!$B$4),"Closed and verified","Closed, not verified"),IF(AND(E409&lt;&gt;"",E409&lt;'Start here'!$B$4),"Overdue","Open"))))</f>
        <v/>
      </c>
      <c r="K409" s="18">
        <f>IF(J409="Overdue",'Start here'!$B$4-E409,0)</f>
        <v/>
      </c>
      <c r="L409" s="17">
        <f>IF(A409="","",IF(B409="","Link to a finding",IF(ISNA(MATCH(B409,Findings!$A$2:$A$301,0)),"Finding ID not found",IF(C409="","Describe the corrective action",IF(D409="","Add an owner",IF(E409="","Add a due date",IF(AND(F409&lt;&gt;"",P409&lt;&gt;"",F409&lt;P409),"Completed before the finding was logged",IF(AND(I409&lt;&gt;"",F409&lt;&gt;"",I409&lt;F409),"Verified before completed",IF(AND(H409&lt;&gt;"",H409=D409),"Verifier is the owner",IF(AND(F409&lt;&gt;"",G409=""),"Add completion evidence",IF(AND(F409&lt;&gt;"",H409=""),"Add a verifier",IF(AND(F409&lt;&gt;"",I409=""),"Add a verification date","OK"))))))))))))</f>
        <v/>
      </c>
      <c r="M409" s="17">
        <f>IF(A409="","",IFERROR(INDEX(Findings!$H$2:$H$301,MATCH(B409,Findings!$A$2:$A$301,0)),""))</f>
        <v/>
      </c>
      <c r="N409" s="17">
        <f>IF(A409="","",IFERROR(INDEX(Findings!$O$2:$O$301,MATCH(B409,Findings!$A$2:$A$301,0)),""))</f>
        <v/>
      </c>
      <c r="O409" s="17">
        <f>IF(A409="","",IF(OR('Start here'!$B$5="",N409='Start here'!$B$5),1,0))</f>
        <v/>
      </c>
      <c r="P409" s="19">
        <f>IF(A409="","",IFERROR(IF(INDEX(Findings!$C$2:$C$301,MATCH(B409,Findings!$A$2:$A$301,0))="","",INDEX(Findings!$C$2:$C$301,MATCH(B409,Findings!$A$2:$A$301,0))),""))</f>
        <v/>
      </c>
    </row>
    <row r="410">
      <c r="A410" s="14" t="n"/>
      <c r="B410" s="14" t="n"/>
      <c r="C410" s="14" t="n"/>
      <c r="D410" s="14" t="n"/>
      <c r="E410" s="16" t="n"/>
      <c r="F410" s="16" t="n"/>
      <c r="G410" s="14" t="n"/>
      <c r="H410" s="14" t="n"/>
      <c r="I410" s="16" t="n"/>
      <c r="J410" s="17">
        <f>IF(A410="","",IF(AND(P410&lt;&gt;"",P410&gt;'Start here'!$B$4),"Not yet logged",IF(AND(F410&lt;&gt;"",F410&lt;='Start here'!$B$4),IF(AND(H410&lt;&gt;"",I410&lt;&gt;"",I410&lt;='Start here'!$B$4),"Closed and verified","Closed, not verified"),IF(AND(E410&lt;&gt;"",E410&lt;'Start here'!$B$4),"Overdue","Open"))))</f>
        <v/>
      </c>
      <c r="K410" s="18">
        <f>IF(J410="Overdue",'Start here'!$B$4-E410,0)</f>
        <v/>
      </c>
      <c r="L410" s="17">
        <f>IF(A410="","",IF(B410="","Link to a finding",IF(ISNA(MATCH(B410,Findings!$A$2:$A$301,0)),"Finding ID not found",IF(C410="","Describe the corrective action",IF(D410="","Add an owner",IF(E410="","Add a due date",IF(AND(F410&lt;&gt;"",P410&lt;&gt;"",F410&lt;P410),"Completed before the finding was logged",IF(AND(I410&lt;&gt;"",F410&lt;&gt;"",I410&lt;F410),"Verified before completed",IF(AND(H410&lt;&gt;"",H410=D410),"Verifier is the owner",IF(AND(F410&lt;&gt;"",G410=""),"Add completion evidence",IF(AND(F410&lt;&gt;"",H410=""),"Add a verifier",IF(AND(F410&lt;&gt;"",I410=""),"Add a verification date","OK"))))))))))))</f>
        <v/>
      </c>
      <c r="M410" s="17">
        <f>IF(A410="","",IFERROR(INDEX(Findings!$H$2:$H$301,MATCH(B410,Findings!$A$2:$A$301,0)),""))</f>
        <v/>
      </c>
      <c r="N410" s="17">
        <f>IF(A410="","",IFERROR(INDEX(Findings!$O$2:$O$301,MATCH(B410,Findings!$A$2:$A$301,0)),""))</f>
        <v/>
      </c>
      <c r="O410" s="17">
        <f>IF(A410="","",IF(OR('Start here'!$B$5="",N410='Start here'!$B$5),1,0))</f>
        <v/>
      </c>
      <c r="P410" s="19">
        <f>IF(A410="","",IFERROR(IF(INDEX(Findings!$C$2:$C$301,MATCH(B410,Findings!$A$2:$A$301,0))="","",INDEX(Findings!$C$2:$C$301,MATCH(B410,Findings!$A$2:$A$301,0))),""))</f>
        <v/>
      </c>
    </row>
    <row r="411">
      <c r="A411" s="14" t="n"/>
      <c r="B411" s="14" t="n"/>
      <c r="C411" s="14" t="n"/>
      <c r="D411" s="14" t="n"/>
      <c r="E411" s="16" t="n"/>
      <c r="F411" s="16" t="n"/>
      <c r="G411" s="14" t="n"/>
      <c r="H411" s="14" t="n"/>
      <c r="I411" s="16" t="n"/>
      <c r="J411" s="17">
        <f>IF(A411="","",IF(AND(P411&lt;&gt;"",P411&gt;'Start here'!$B$4),"Not yet logged",IF(AND(F411&lt;&gt;"",F411&lt;='Start here'!$B$4),IF(AND(H411&lt;&gt;"",I411&lt;&gt;"",I411&lt;='Start here'!$B$4),"Closed and verified","Closed, not verified"),IF(AND(E411&lt;&gt;"",E411&lt;'Start here'!$B$4),"Overdue","Open"))))</f>
        <v/>
      </c>
      <c r="K411" s="18">
        <f>IF(J411="Overdue",'Start here'!$B$4-E411,0)</f>
        <v/>
      </c>
      <c r="L411" s="17">
        <f>IF(A411="","",IF(B411="","Link to a finding",IF(ISNA(MATCH(B411,Findings!$A$2:$A$301,0)),"Finding ID not found",IF(C411="","Describe the corrective action",IF(D411="","Add an owner",IF(E411="","Add a due date",IF(AND(F411&lt;&gt;"",P411&lt;&gt;"",F411&lt;P411),"Completed before the finding was logged",IF(AND(I411&lt;&gt;"",F411&lt;&gt;"",I411&lt;F411),"Verified before completed",IF(AND(H411&lt;&gt;"",H411=D411),"Verifier is the owner",IF(AND(F411&lt;&gt;"",G411=""),"Add completion evidence",IF(AND(F411&lt;&gt;"",H411=""),"Add a verifier",IF(AND(F411&lt;&gt;"",I411=""),"Add a verification date","OK"))))))))))))</f>
        <v/>
      </c>
      <c r="M411" s="17">
        <f>IF(A411="","",IFERROR(INDEX(Findings!$H$2:$H$301,MATCH(B411,Findings!$A$2:$A$301,0)),""))</f>
        <v/>
      </c>
      <c r="N411" s="17">
        <f>IF(A411="","",IFERROR(INDEX(Findings!$O$2:$O$301,MATCH(B411,Findings!$A$2:$A$301,0)),""))</f>
        <v/>
      </c>
      <c r="O411" s="17">
        <f>IF(A411="","",IF(OR('Start here'!$B$5="",N411='Start here'!$B$5),1,0))</f>
        <v/>
      </c>
      <c r="P411" s="19">
        <f>IF(A411="","",IFERROR(IF(INDEX(Findings!$C$2:$C$301,MATCH(B411,Findings!$A$2:$A$301,0))="","",INDEX(Findings!$C$2:$C$301,MATCH(B411,Findings!$A$2:$A$301,0))),""))</f>
        <v/>
      </c>
    </row>
    <row r="412">
      <c r="A412" s="14" t="n"/>
      <c r="B412" s="14" t="n"/>
      <c r="C412" s="14" t="n"/>
      <c r="D412" s="14" t="n"/>
      <c r="E412" s="16" t="n"/>
      <c r="F412" s="16" t="n"/>
      <c r="G412" s="14" t="n"/>
      <c r="H412" s="14" t="n"/>
      <c r="I412" s="16" t="n"/>
      <c r="J412" s="17">
        <f>IF(A412="","",IF(AND(P412&lt;&gt;"",P412&gt;'Start here'!$B$4),"Not yet logged",IF(AND(F412&lt;&gt;"",F412&lt;='Start here'!$B$4),IF(AND(H412&lt;&gt;"",I412&lt;&gt;"",I412&lt;='Start here'!$B$4),"Closed and verified","Closed, not verified"),IF(AND(E412&lt;&gt;"",E412&lt;'Start here'!$B$4),"Overdue","Open"))))</f>
        <v/>
      </c>
      <c r="K412" s="18">
        <f>IF(J412="Overdue",'Start here'!$B$4-E412,0)</f>
        <v/>
      </c>
      <c r="L412" s="17">
        <f>IF(A412="","",IF(B412="","Link to a finding",IF(ISNA(MATCH(B412,Findings!$A$2:$A$301,0)),"Finding ID not found",IF(C412="","Describe the corrective action",IF(D412="","Add an owner",IF(E412="","Add a due date",IF(AND(F412&lt;&gt;"",P412&lt;&gt;"",F412&lt;P412),"Completed before the finding was logged",IF(AND(I412&lt;&gt;"",F412&lt;&gt;"",I412&lt;F412),"Verified before completed",IF(AND(H412&lt;&gt;"",H412=D412),"Verifier is the owner",IF(AND(F412&lt;&gt;"",G412=""),"Add completion evidence",IF(AND(F412&lt;&gt;"",H412=""),"Add a verifier",IF(AND(F412&lt;&gt;"",I412=""),"Add a verification date","OK"))))))))))))</f>
        <v/>
      </c>
      <c r="M412" s="17">
        <f>IF(A412="","",IFERROR(INDEX(Findings!$H$2:$H$301,MATCH(B412,Findings!$A$2:$A$301,0)),""))</f>
        <v/>
      </c>
      <c r="N412" s="17">
        <f>IF(A412="","",IFERROR(INDEX(Findings!$O$2:$O$301,MATCH(B412,Findings!$A$2:$A$301,0)),""))</f>
        <v/>
      </c>
      <c r="O412" s="17">
        <f>IF(A412="","",IF(OR('Start here'!$B$5="",N412='Start here'!$B$5),1,0))</f>
        <v/>
      </c>
      <c r="P412" s="19">
        <f>IF(A412="","",IFERROR(IF(INDEX(Findings!$C$2:$C$301,MATCH(B412,Findings!$A$2:$A$301,0))="","",INDEX(Findings!$C$2:$C$301,MATCH(B412,Findings!$A$2:$A$301,0))),""))</f>
        <v/>
      </c>
    </row>
    <row r="413">
      <c r="A413" s="14" t="n"/>
      <c r="B413" s="14" t="n"/>
      <c r="C413" s="14" t="n"/>
      <c r="D413" s="14" t="n"/>
      <c r="E413" s="16" t="n"/>
      <c r="F413" s="16" t="n"/>
      <c r="G413" s="14" t="n"/>
      <c r="H413" s="14" t="n"/>
      <c r="I413" s="16" t="n"/>
      <c r="J413" s="17">
        <f>IF(A413="","",IF(AND(P413&lt;&gt;"",P413&gt;'Start here'!$B$4),"Not yet logged",IF(AND(F413&lt;&gt;"",F413&lt;='Start here'!$B$4),IF(AND(H413&lt;&gt;"",I413&lt;&gt;"",I413&lt;='Start here'!$B$4),"Closed and verified","Closed, not verified"),IF(AND(E413&lt;&gt;"",E413&lt;'Start here'!$B$4),"Overdue","Open"))))</f>
        <v/>
      </c>
      <c r="K413" s="18">
        <f>IF(J413="Overdue",'Start here'!$B$4-E413,0)</f>
        <v/>
      </c>
      <c r="L413" s="17">
        <f>IF(A413="","",IF(B413="","Link to a finding",IF(ISNA(MATCH(B413,Findings!$A$2:$A$301,0)),"Finding ID not found",IF(C413="","Describe the corrective action",IF(D413="","Add an owner",IF(E413="","Add a due date",IF(AND(F413&lt;&gt;"",P413&lt;&gt;"",F413&lt;P413),"Completed before the finding was logged",IF(AND(I413&lt;&gt;"",F413&lt;&gt;"",I413&lt;F413),"Verified before completed",IF(AND(H413&lt;&gt;"",H413=D413),"Verifier is the owner",IF(AND(F413&lt;&gt;"",G413=""),"Add completion evidence",IF(AND(F413&lt;&gt;"",H413=""),"Add a verifier",IF(AND(F413&lt;&gt;"",I413=""),"Add a verification date","OK"))))))))))))</f>
        <v/>
      </c>
      <c r="M413" s="17">
        <f>IF(A413="","",IFERROR(INDEX(Findings!$H$2:$H$301,MATCH(B413,Findings!$A$2:$A$301,0)),""))</f>
        <v/>
      </c>
      <c r="N413" s="17">
        <f>IF(A413="","",IFERROR(INDEX(Findings!$O$2:$O$301,MATCH(B413,Findings!$A$2:$A$301,0)),""))</f>
        <v/>
      </c>
      <c r="O413" s="17">
        <f>IF(A413="","",IF(OR('Start here'!$B$5="",N413='Start here'!$B$5),1,0))</f>
        <v/>
      </c>
      <c r="P413" s="19">
        <f>IF(A413="","",IFERROR(IF(INDEX(Findings!$C$2:$C$301,MATCH(B413,Findings!$A$2:$A$301,0))="","",INDEX(Findings!$C$2:$C$301,MATCH(B413,Findings!$A$2:$A$301,0))),""))</f>
        <v/>
      </c>
    </row>
    <row r="414">
      <c r="A414" s="14" t="n"/>
      <c r="B414" s="14" t="n"/>
      <c r="C414" s="14" t="n"/>
      <c r="D414" s="14" t="n"/>
      <c r="E414" s="16" t="n"/>
      <c r="F414" s="16" t="n"/>
      <c r="G414" s="14" t="n"/>
      <c r="H414" s="14" t="n"/>
      <c r="I414" s="16" t="n"/>
      <c r="J414" s="17">
        <f>IF(A414="","",IF(AND(P414&lt;&gt;"",P414&gt;'Start here'!$B$4),"Not yet logged",IF(AND(F414&lt;&gt;"",F414&lt;='Start here'!$B$4),IF(AND(H414&lt;&gt;"",I414&lt;&gt;"",I414&lt;='Start here'!$B$4),"Closed and verified","Closed, not verified"),IF(AND(E414&lt;&gt;"",E414&lt;'Start here'!$B$4),"Overdue","Open"))))</f>
        <v/>
      </c>
      <c r="K414" s="18">
        <f>IF(J414="Overdue",'Start here'!$B$4-E414,0)</f>
        <v/>
      </c>
      <c r="L414" s="17">
        <f>IF(A414="","",IF(B414="","Link to a finding",IF(ISNA(MATCH(B414,Findings!$A$2:$A$301,0)),"Finding ID not found",IF(C414="","Describe the corrective action",IF(D414="","Add an owner",IF(E414="","Add a due date",IF(AND(F414&lt;&gt;"",P414&lt;&gt;"",F414&lt;P414),"Completed before the finding was logged",IF(AND(I414&lt;&gt;"",F414&lt;&gt;"",I414&lt;F414),"Verified before completed",IF(AND(H414&lt;&gt;"",H414=D414),"Verifier is the owner",IF(AND(F414&lt;&gt;"",G414=""),"Add completion evidence",IF(AND(F414&lt;&gt;"",H414=""),"Add a verifier",IF(AND(F414&lt;&gt;"",I414=""),"Add a verification date","OK"))))))))))))</f>
        <v/>
      </c>
      <c r="M414" s="17">
        <f>IF(A414="","",IFERROR(INDEX(Findings!$H$2:$H$301,MATCH(B414,Findings!$A$2:$A$301,0)),""))</f>
        <v/>
      </c>
      <c r="N414" s="17">
        <f>IF(A414="","",IFERROR(INDEX(Findings!$O$2:$O$301,MATCH(B414,Findings!$A$2:$A$301,0)),""))</f>
        <v/>
      </c>
      <c r="O414" s="17">
        <f>IF(A414="","",IF(OR('Start here'!$B$5="",N414='Start here'!$B$5),1,0))</f>
        <v/>
      </c>
      <c r="P414" s="19">
        <f>IF(A414="","",IFERROR(IF(INDEX(Findings!$C$2:$C$301,MATCH(B414,Findings!$A$2:$A$301,0))="","",INDEX(Findings!$C$2:$C$301,MATCH(B414,Findings!$A$2:$A$301,0))),""))</f>
        <v/>
      </c>
    </row>
    <row r="415">
      <c r="A415" s="14" t="n"/>
      <c r="B415" s="14" t="n"/>
      <c r="C415" s="14" t="n"/>
      <c r="D415" s="14" t="n"/>
      <c r="E415" s="16" t="n"/>
      <c r="F415" s="16" t="n"/>
      <c r="G415" s="14" t="n"/>
      <c r="H415" s="14" t="n"/>
      <c r="I415" s="16" t="n"/>
      <c r="J415" s="17">
        <f>IF(A415="","",IF(AND(P415&lt;&gt;"",P415&gt;'Start here'!$B$4),"Not yet logged",IF(AND(F415&lt;&gt;"",F415&lt;='Start here'!$B$4),IF(AND(H415&lt;&gt;"",I415&lt;&gt;"",I415&lt;='Start here'!$B$4),"Closed and verified","Closed, not verified"),IF(AND(E415&lt;&gt;"",E415&lt;'Start here'!$B$4),"Overdue","Open"))))</f>
        <v/>
      </c>
      <c r="K415" s="18">
        <f>IF(J415="Overdue",'Start here'!$B$4-E415,0)</f>
        <v/>
      </c>
      <c r="L415" s="17">
        <f>IF(A415="","",IF(B415="","Link to a finding",IF(ISNA(MATCH(B415,Findings!$A$2:$A$301,0)),"Finding ID not found",IF(C415="","Describe the corrective action",IF(D415="","Add an owner",IF(E415="","Add a due date",IF(AND(F415&lt;&gt;"",P415&lt;&gt;"",F415&lt;P415),"Completed before the finding was logged",IF(AND(I415&lt;&gt;"",F415&lt;&gt;"",I415&lt;F415),"Verified before completed",IF(AND(H415&lt;&gt;"",H415=D415),"Verifier is the owner",IF(AND(F415&lt;&gt;"",G415=""),"Add completion evidence",IF(AND(F415&lt;&gt;"",H415=""),"Add a verifier",IF(AND(F415&lt;&gt;"",I415=""),"Add a verification date","OK"))))))))))))</f>
        <v/>
      </c>
      <c r="M415" s="17">
        <f>IF(A415="","",IFERROR(INDEX(Findings!$H$2:$H$301,MATCH(B415,Findings!$A$2:$A$301,0)),""))</f>
        <v/>
      </c>
      <c r="N415" s="17">
        <f>IF(A415="","",IFERROR(INDEX(Findings!$O$2:$O$301,MATCH(B415,Findings!$A$2:$A$301,0)),""))</f>
        <v/>
      </c>
      <c r="O415" s="17">
        <f>IF(A415="","",IF(OR('Start here'!$B$5="",N415='Start here'!$B$5),1,0))</f>
        <v/>
      </c>
      <c r="P415" s="19">
        <f>IF(A415="","",IFERROR(IF(INDEX(Findings!$C$2:$C$301,MATCH(B415,Findings!$A$2:$A$301,0))="","",INDEX(Findings!$C$2:$C$301,MATCH(B415,Findings!$A$2:$A$301,0))),""))</f>
        <v/>
      </c>
    </row>
    <row r="416">
      <c r="A416" s="14" t="n"/>
      <c r="B416" s="14" t="n"/>
      <c r="C416" s="14" t="n"/>
      <c r="D416" s="14" t="n"/>
      <c r="E416" s="16" t="n"/>
      <c r="F416" s="16" t="n"/>
      <c r="G416" s="14" t="n"/>
      <c r="H416" s="14" t="n"/>
      <c r="I416" s="16" t="n"/>
      <c r="J416" s="17">
        <f>IF(A416="","",IF(AND(P416&lt;&gt;"",P416&gt;'Start here'!$B$4),"Not yet logged",IF(AND(F416&lt;&gt;"",F416&lt;='Start here'!$B$4),IF(AND(H416&lt;&gt;"",I416&lt;&gt;"",I416&lt;='Start here'!$B$4),"Closed and verified","Closed, not verified"),IF(AND(E416&lt;&gt;"",E416&lt;'Start here'!$B$4),"Overdue","Open"))))</f>
        <v/>
      </c>
      <c r="K416" s="18">
        <f>IF(J416="Overdue",'Start here'!$B$4-E416,0)</f>
        <v/>
      </c>
      <c r="L416" s="17">
        <f>IF(A416="","",IF(B416="","Link to a finding",IF(ISNA(MATCH(B416,Findings!$A$2:$A$301,0)),"Finding ID not found",IF(C416="","Describe the corrective action",IF(D416="","Add an owner",IF(E416="","Add a due date",IF(AND(F416&lt;&gt;"",P416&lt;&gt;"",F416&lt;P416),"Completed before the finding was logged",IF(AND(I416&lt;&gt;"",F416&lt;&gt;"",I416&lt;F416),"Verified before completed",IF(AND(H416&lt;&gt;"",H416=D416),"Verifier is the owner",IF(AND(F416&lt;&gt;"",G416=""),"Add completion evidence",IF(AND(F416&lt;&gt;"",H416=""),"Add a verifier",IF(AND(F416&lt;&gt;"",I416=""),"Add a verification date","OK"))))))))))))</f>
        <v/>
      </c>
      <c r="M416" s="17">
        <f>IF(A416="","",IFERROR(INDEX(Findings!$H$2:$H$301,MATCH(B416,Findings!$A$2:$A$301,0)),""))</f>
        <v/>
      </c>
      <c r="N416" s="17">
        <f>IF(A416="","",IFERROR(INDEX(Findings!$O$2:$O$301,MATCH(B416,Findings!$A$2:$A$301,0)),""))</f>
        <v/>
      </c>
      <c r="O416" s="17">
        <f>IF(A416="","",IF(OR('Start here'!$B$5="",N416='Start here'!$B$5),1,0))</f>
        <v/>
      </c>
      <c r="P416" s="19">
        <f>IF(A416="","",IFERROR(IF(INDEX(Findings!$C$2:$C$301,MATCH(B416,Findings!$A$2:$A$301,0))="","",INDEX(Findings!$C$2:$C$301,MATCH(B416,Findings!$A$2:$A$301,0))),""))</f>
        <v/>
      </c>
    </row>
    <row r="417">
      <c r="A417" s="14" t="n"/>
      <c r="B417" s="14" t="n"/>
      <c r="C417" s="14" t="n"/>
      <c r="D417" s="14" t="n"/>
      <c r="E417" s="16" t="n"/>
      <c r="F417" s="16" t="n"/>
      <c r="G417" s="14" t="n"/>
      <c r="H417" s="14" t="n"/>
      <c r="I417" s="16" t="n"/>
      <c r="J417" s="17">
        <f>IF(A417="","",IF(AND(P417&lt;&gt;"",P417&gt;'Start here'!$B$4),"Not yet logged",IF(AND(F417&lt;&gt;"",F417&lt;='Start here'!$B$4),IF(AND(H417&lt;&gt;"",I417&lt;&gt;"",I417&lt;='Start here'!$B$4),"Closed and verified","Closed, not verified"),IF(AND(E417&lt;&gt;"",E417&lt;'Start here'!$B$4),"Overdue","Open"))))</f>
        <v/>
      </c>
      <c r="K417" s="18">
        <f>IF(J417="Overdue",'Start here'!$B$4-E417,0)</f>
        <v/>
      </c>
      <c r="L417" s="17">
        <f>IF(A417="","",IF(B417="","Link to a finding",IF(ISNA(MATCH(B417,Findings!$A$2:$A$301,0)),"Finding ID not found",IF(C417="","Describe the corrective action",IF(D417="","Add an owner",IF(E417="","Add a due date",IF(AND(F417&lt;&gt;"",P417&lt;&gt;"",F417&lt;P417),"Completed before the finding was logged",IF(AND(I417&lt;&gt;"",F417&lt;&gt;"",I417&lt;F417),"Verified before completed",IF(AND(H417&lt;&gt;"",H417=D417),"Verifier is the owner",IF(AND(F417&lt;&gt;"",G417=""),"Add completion evidence",IF(AND(F417&lt;&gt;"",H417=""),"Add a verifier",IF(AND(F417&lt;&gt;"",I417=""),"Add a verification date","OK"))))))))))))</f>
        <v/>
      </c>
      <c r="M417" s="17">
        <f>IF(A417="","",IFERROR(INDEX(Findings!$H$2:$H$301,MATCH(B417,Findings!$A$2:$A$301,0)),""))</f>
        <v/>
      </c>
      <c r="N417" s="17">
        <f>IF(A417="","",IFERROR(INDEX(Findings!$O$2:$O$301,MATCH(B417,Findings!$A$2:$A$301,0)),""))</f>
        <v/>
      </c>
      <c r="O417" s="17">
        <f>IF(A417="","",IF(OR('Start here'!$B$5="",N417='Start here'!$B$5),1,0))</f>
        <v/>
      </c>
      <c r="P417" s="19">
        <f>IF(A417="","",IFERROR(IF(INDEX(Findings!$C$2:$C$301,MATCH(B417,Findings!$A$2:$A$301,0))="","",INDEX(Findings!$C$2:$C$301,MATCH(B417,Findings!$A$2:$A$301,0))),""))</f>
        <v/>
      </c>
    </row>
    <row r="418">
      <c r="A418" s="14" t="n"/>
      <c r="B418" s="14" t="n"/>
      <c r="C418" s="14" t="n"/>
      <c r="D418" s="14" t="n"/>
      <c r="E418" s="16" t="n"/>
      <c r="F418" s="16" t="n"/>
      <c r="G418" s="14" t="n"/>
      <c r="H418" s="14" t="n"/>
      <c r="I418" s="16" t="n"/>
      <c r="J418" s="17">
        <f>IF(A418="","",IF(AND(P418&lt;&gt;"",P418&gt;'Start here'!$B$4),"Not yet logged",IF(AND(F418&lt;&gt;"",F418&lt;='Start here'!$B$4),IF(AND(H418&lt;&gt;"",I418&lt;&gt;"",I418&lt;='Start here'!$B$4),"Closed and verified","Closed, not verified"),IF(AND(E418&lt;&gt;"",E418&lt;'Start here'!$B$4),"Overdue","Open"))))</f>
        <v/>
      </c>
      <c r="K418" s="18">
        <f>IF(J418="Overdue",'Start here'!$B$4-E418,0)</f>
        <v/>
      </c>
      <c r="L418" s="17">
        <f>IF(A418="","",IF(B418="","Link to a finding",IF(ISNA(MATCH(B418,Findings!$A$2:$A$301,0)),"Finding ID not found",IF(C418="","Describe the corrective action",IF(D418="","Add an owner",IF(E418="","Add a due date",IF(AND(F418&lt;&gt;"",P418&lt;&gt;"",F418&lt;P418),"Completed before the finding was logged",IF(AND(I418&lt;&gt;"",F418&lt;&gt;"",I418&lt;F418),"Verified before completed",IF(AND(H418&lt;&gt;"",H418=D418),"Verifier is the owner",IF(AND(F418&lt;&gt;"",G418=""),"Add completion evidence",IF(AND(F418&lt;&gt;"",H418=""),"Add a verifier",IF(AND(F418&lt;&gt;"",I418=""),"Add a verification date","OK"))))))))))))</f>
        <v/>
      </c>
      <c r="M418" s="17">
        <f>IF(A418="","",IFERROR(INDEX(Findings!$H$2:$H$301,MATCH(B418,Findings!$A$2:$A$301,0)),""))</f>
        <v/>
      </c>
      <c r="N418" s="17">
        <f>IF(A418="","",IFERROR(INDEX(Findings!$O$2:$O$301,MATCH(B418,Findings!$A$2:$A$301,0)),""))</f>
        <v/>
      </c>
      <c r="O418" s="17">
        <f>IF(A418="","",IF(OR('Start here'!$B$5="",N418='Start here'!$B$5),1,0))</f>
        <v/>
      </c>
      <c r="P418" s="19">
        <f>IF(A418="","",IFERROR(IF(INDEX(Findings!$C$2:$C$301,MATCH(B418,Findings!$A$2:$A$301,0))="","",INDEX(Findings!$C$2:$C$301,MATCH(B418,Findings!$A$2:$A$301,0))),""))</f>
        <v/>
      </c>
    </row>
    <row r="419">
      <c r="A419" s="14" t="n"/>
      <c r="B419" s="14" t="n"/>
      <c r="C419" s="14" t="n"/>
      <c r="D419" s="14" t="n"/>
      <c r="E419" s="16" t="n"/>
      <c r="F419" s="16" t="n"/>
      <c r="G419" s="14" t="n"/>
      <c r="H419" s="14" t="n"/>
      <c r="I419" s="16" t="n"/>
      <c r="J419" s="17">
        <f>IF(A419="","",IF(AND(P419&lt;&gt;"",P419&gt;'Start here'!$B$4),"Not yet logged",IF(AND(F419&lt;&gt;"",F419&lt;='Start here'!$B$4),IF(AND(H419&lt;&gt;"",I419&lt;&gt;"",I419&lt;='Start here'!$B$4),"Closed and verified","Closed, not verified"),IF(AND(E419&lt;&gt;"",E419&lt;'Start here'!$B$4),"Overdue","Open"))))</f>
        <v/>
      </c>
      <c r="K419" s="18">
        <f>IF(J419="Overdue",'Start here'!$B$4-E419,0)</f>
        <v/>
      </c>
      <c r="L419" s="17">
        <f>IF(A419="","",IF(B419="","Link to a finding",IF(ISNA(MATCH(B419,Findings!$A$2:$A$301,0)),"Finding ID not found",IF(C419="","Describe the corrective action",IF(D419="","Add an owner",IF(E419="","Add a due date",IF(AND(F419&lt;&gt;"",P419&lt;&gt;"",F419&lt;P419),"Completed before the finding was logged",IF(AND(I419&lt;&gt;"",F419&lt;&gt;"",I419&lt;F419),"Verified before completed",IF(AND(H419&lt;&gt;"",H419=D419),"Verifier is the owner",IF(AND(F419&lt;&gt;"",G419=""),"Add completion evidence",IF(AND(F419&lt;&gt;"",H419=""),"Add a verifier",IF(AND(F419&lt;&gt;"",I419=""),"Add a verification date","OK"))))))))))))</f>
        <v/>
      </c>
      <c r="M419" s="17">
        <f>IF(A419="","",IFERROR(INDEX(Findings!$H$2:$H$301,MATCH(B419,Findings!$A$2:$A$301,0)),""))</f>
        <v/>
      </c>
      <c r="N419" s="17">
        <f>IF(A419="","",IFERROR(INDEX(Findings!$O$2:$O$301,MATCH(B419,Findings!$A$2:$A$301,0)),""))</f>
        <v/>
      </c>
      <c r="O419" s="17">
        <f>IF(A419="","",IF(OR('Start here'!$B$5="",N419='Start here'!$B$5),1,0))</f>
        <v/>
      </c>
      <c r="P419" s="19">
        <f>IF(A419="","",IFERROR(IF(INDEX(Findings!$C$2:$C$301,MATCH(B419,Findings!$A$2:$A$301,0))="","",INDEX(Findings!$C$2:$C$301,MATCH(B419,Findings!$A$2:$A$301,0))),""))</f>
        <v/>
      </c>
    </row>
    <row r="420">
      <c r="A420" s="14" t="n"/>
      <c r="B420" s="14" t="n"/>
      <c r="C420" s="14" t="n"/>
      <c r="D420" s="14" t="n"/>
      <c r="E420" s="16" t="n"/>
      <c r="F420" s="16" t="n"/>
      <c r="G420" s="14" t="n"/>
      <c r="H420" s="14" t="n"/>
      <c r="I420" s="16" t="n"/>
      <c r="J420" s="17">
        <f>IF(A420="","",IF(AND(P420&lt;&gt;"",P420&gt;'Start here'!$B$4),"Not yet logged",IF(AND(F420&lt;&gt;"",F420&lt;='Start here'!$B$4),IF(AND(H420&lt;&gt;"",I420&lt;&gt;"",I420&lt;='Start here'!$B$4),"Closed and verified","Closed, not verified"),IF(AND(E420&lt;&gt;"",E420&lt;'Start here'!$B$4),"Overdue","Open"))))</f>
        <v/>
      </c>
      <c r="K420" s="18">
        <f>IF(J420="Overdue",'Start here'!$B$4-E420,0)</f>
        <v/>
      </c>
      <c r="L420" s="17">
        <f>IF(A420="","",IF(B420="","Link to a finding",IF(ISNA(MATCH(B420,Findings!$A$2:$A$301,0)),"Finding ID not found",IF(C420="","Describe the corrective action",IF(D420="","Add an owner",IF(E420="","Add a due date",IF(AND(F420&lt;&gt;"",P420&lt;&gt;"",F420&lt;P420),"Completed before the finding was logged",IF(AND(I420&lt;&gt;"",F420&lt;&gt;"",I420&lt;F420),"Verified before completed",IF(AND(H420&lt;&gt;"",H420=D420),"Verifier is the owner",IF(AND(F420&lt;&gt;"",G420=""),"Add completion evidence",IF(AND(F420&lt;&gt;"",H420=""),"Add a verifier",IF(AND(F420&lt;&gt;"",I420=""),"Add a verification date","OK"))))))))))))</f>
        <v/>
      </c>
      <c r="M420" s="17">
        <f>IF(A420="","",IFERROR(INDEX(Findings!$H$2:$H$301,MATCH(B420,Findings!$A$2:$A$301,0)),""))</f>
        <v/>
      </c>
      <c r="N420" s="17">
        <f>IF(A420="","",IFERROR(INDEX(Findings!$O$2:$O$301,MATCH(B420,Findings!$A$2:$A$301,0)),""))</f>
        <v/>
      </c>
      <c r="O420" s="17">
        <f>IF(A420="","",IF(OR('Start here'!$B$5="",N420='Start here'!$B$5),1,0))</f>
        <v/>
      </c>
      <c r="P420" s="19">
        <f>IF(A420="","",IFERROR(IF(INDEX(Findings!$C$2:$C$301,MATCH(B420,Findings!$A$2:$A$301,0))="","",INDEX(Findings!$C$2:$C$301,MATCH(B420,Findings!$A$2:$A$301,0))),""))</f>
        <v/>
      </c>
    </row>
    <row r="421">
      <c r="A421" s="14" t="n"/>
      <c r="B421" s="14" t="n"/>
      <c r="C421" s="14" t="n"/>
      <c r="D421" s="14" t="n"/>
      <c r="E421" s="16" t="n"/>
      <c r="F421" s="16" t="n"/>
      <c r="G421" s="14" t="n"/>
      <c r="H421" s="14" t="n"/>
      <c r="I421" s="16" t="n"/>
      <c r="J421" s="17">
        <f>IF(A421="","",IF(AND(P421&lt;&gt;"",P421&gt;'Start here'!$B$4),"Not yet logged",IF(AND(F421&lt;&gt;"",F421&lt;='Start here'!$B$4),IF(AND(H421&lt;&gt;"",I421&lt;&gt;"",I421&lt;='Start here'!$B$4),"Closed and verified","Closed, not verified"),IF(AND(E421&lt;&gt;"",E421&lt;'Start here'!$B$4),"Overdue","Open"))))</f>
        <v/>
      </c>
      <c r="K421" s="18">
        <f>IF(J421="Overdue",'Start here'!$B$4-E421,0)</f>
        <v/>
      </c>
      <c r="L421" s="17">
        <f>IF(A421="","",IF(B421="","Link to a finding",IF(ISNA(MATCH(B421,Findings!$A$2:$A$301,0)),"Finding ID not found",IF(C421="","Describe the corrective action",IF(D421="","Add an owner",IF(E421="","Add a due date",IF(AND(F421&lt;&gt;"",P421&lt;&gt;"",F421&lt;P421),"Completed before the finding was logged",IF(AND(I421&lt;&gt;"",F421&lt;&gt;"",I421&lt;F421),"Verified before completed",IF(AND(H421&lt;&gt;"",H421=D421),"Verifier is the owner",IF(AND(F421&lt;&gt;"",G421=""),"Add completion evidence",IF(AND(F421&lt;&gt;"",H421=""),"Add a verifier",IF(AND(F421&lt;&gt;"",I421=""),"Add a verification date","OK"))))))))))))</f>
        <v/>
      </c>
      <c r="M421" s="17">
        <f>IF(A421="","",IFERROR(INDEX(Findings!$H$2:$H$301,MATCH(B421,Findings!$A$2:$A$301,0)),""))</f>
        <v/>
      </c>
      <c r="N421" s="17">
        <f>IF(A421="","",IFERROR(INDEX(Findings!$O$2:$O$301,MATCH(B421,Findings!$A$2:$A$301,0)),""))</f>
        <v/>
      </c>
      <c r="O421" s="17">
        <f>IF(A421="","",IF(OR('Start here'!$B$5="",N421='Start here'!$B$5),1,0))</f>
        <v/>
      </c>
      <c r="P421" s="19">
        <f>IF(A421="","",IFERROR(IF(INDEX(Findings!$C$2:$C$301,MATCH(B421,Findings!$A$2:$A$301,0))="","",INDEX(Findings!$C$2:$C$301,MATCH(B421,Findings!$A$2:$A$301,0))),""))</f>
        <v/>
      </c>
    </row>
    <row r="422">
      <c r="A422" s="14" t="n"/>
      <c r="B422" s="14" t="n"/>
      <c r="C422" s="14" t="n"/>
      <c r="D422" s="14" t="n"/>
      <c r="E422" s="16" t="n"/>
      <c r="F422" s="16" t="n"/>
      <c r="G422" s="14" t="n"/>
      <c r="H422" s="14" t="n"/>
      <c r="I422" s="16" t="n"/>
      <c r="J422" s="17">
        <f>IF(A422="","",IF(AND(P422&lt;&gt;"",P422&gt;'Start here'!$B$4),"Not yet logged",IF(AND(F422&lt;&gt;"",F422&lt;='Start here'!$B$4),IF(AND(H422&lt;&gt;"",I422&lt;&gt;"",I422&lt;='Start here'!$B$4),"Closed and verified","Closed, not verified"),IF(AND(E422&lt;&gt;"",E422&lt;'Start here'!$B$4),"Overdue","Open"))))</f>
        <v/>
      </c>
      <c r="K422" s="18">
        <f>IF(J422="Overdue",'Start here'!$B$4-E422,0)</f>
        <v/>
      </c>
      <c r="L422" s="17">
        <f>IF(A422="","",IF(B422="","Link to a finding",IF(ISNA(MATCH(B422,Findings!$A$2:$A$301,0)),"Finding ID not found",IF(C422="","Describe the corrective action",IF(D422="","Add an owner",IF(E422="","Add a due date",IF(AND(F422&lt;&gt;"",P422&lt;&gt;"",F422&lt;P422),"Completed before the finding was logged",IF(AND(I422&lt;&gt;"",F422&lt;&gt;"",I422&lt;F422),"Verified before completed",IF(AND(H422&lt;&gt;"",H422=D422),"Verifier is the owner",IF(AND(F422&lt;&gt;"",G422=""),"Add completion evidence",IF(AND(F422&lt;&gt;"",H422=""),"Add a verifier",IF(AND(F422&lt;&gt;"",I422=""),"Add a verification date","OK"))))))))))))</f>
        <v/>
      </c>
      <c r="M422" s="17">
        <f>IF(A422="","",IFERROR(INDEX(Findings!$H$2:$H$301,MATCH(B422,Findings!$A$2:$A$301,0)),""))</f>
        <v/>
      </c>
      <c r="N422" s="17">
        <f>IF(A422="","",IFERROR(INDEX(Findings!$O$2:$O$301,MATCH(B422,Findings!$A$2:$A$301,0)),""))</f>
        <v/>
      </c>
      <c r="O422" s="17">
        <f>IF(A422="","",IF(OR('Start here'!$B$5="",N422='Start here'!$B$5),1,0))</f>
        <v/>
      </c>
      <c r="P422" s="19">
        <f>IF(A422="","",IFERROR(IF(INDEX(Findings!$C$2:$C$301,MATCH(B422,Findings!$A$2:$A$301,0))="","",INDEX(Findings!$C$2:$C$301,MATCH(B422,Findings!$A$2:$A$301,0))),""))</f>
        <v/>
      </c>
    </row>
    <row r="423">
      <c r="A423" s="14" t="n"/>
      <c r="B423" s="14" t="n"/>
      <c r="C423" s="14" t="n"/>
      <c r="D423" s="14" t="n"/>
      <c r="E423" s="16" t="n"/>
      <c r="F423" s="16" t="n"/>
      <c r="G423" s="14" t="n"/>
      <c r="H423" s="14" t="n"/>
      <c r="I423" s="16" t="n"/>
      <c r="J423" s="17">
        <f>IF(A423="","",IF(AND(P423&lt;&gt;"",P423&gt;'Start here'!$B$4),"Not yet logged",IF(AND(F423&lt;&gt;"",F423&lt;='Start here'!$B$4),IF(AND(H423&lt;&gt;"",I423&lt;&gt;"",I423&lt;='Start here'!$B$4),"Closed and verified","Closed, not verified"),IF(AND(E423&lt;&gt;"",E423&lt;'Start here'!$B$4),"Overdue","Open"))))</f>
        <v/>
      </c>
      <c r="K423" s="18">
        <f>IF(J423="Overdue",'Start here'!$B$4-E423,0)</f>
        <v/>
      </c>
      <c r="L423" s="17">
        <f>IF(A423="","",IF(B423="","Link to a finding",IF(ISNA(MATCH(B423,Findings!$A$2:$A$301,0)),"Finding ID not found",IF(C423="","Describe the corrective action",IF(D423="","Add an owner",IF(E423="","Add a due date",IF(AND(F423&lt;&gt;"",P423&lt;&gt;"",F423&lt;P423),"Completed before the finding was logged",IF(AND(I423&lt;&gt;"",F423&lt;&gt;"",I423&lt;F423),"Verified before completed",IF(AND(H423&lt;&gt;"",H423=D423),"Verifier is the owner",IF(AND(F423&lt;&gt;"",G423=""),"Add completion evidence",IF(AND(F423&lt;&gt;"",H423=""),"Add a verifier",IF(AND(F423&lt;&gt;"",I423=""),"Add a verification date","OK"))))))))))))</f>
        <v/>
      </c>
      <c r="M423" s="17">
        <f>IF(A423="","",IFERROR(INDEX(Findings!$H$2:$H$301,MATCH(B423,Findings!$A$2:$A$301,0)),""))</f>
        <v/>
      </c>
      <c r="N423" s="17">
        <f>IF(A423="","",IFERROR(INDEX(Findings!$O$2:$O$301,MATCH(B423,Findings!$A$2:$A$301,0)),""))</f>
        <v/>
      </c>
      <c r="O423" s="17">
        <f>IF(A423="","",IF(OR('Start here'!$B$5="",N423='Start here'!$B$5),1,0))</f>
        <v/>
      </c>
      <c r="P423" s="19">
        <f>IF(A423="","",IFERROR(IF(INDEX(Findings!$C$2:$C$301,MATCH(B423,Findings!$A$2:$A$301,0))="","",INDEX(Findings!$C$2:$C$301,MATCH(B423,Findings!$A$2:$A$301,0))),""))</f>
        <v/>
      </c>
    </row>
    <row r="424">
      <c r="A424" s="14" t="n"/>
      <c r="B424" s="14" t="n"/>
      <c r="C424" s="14" t="n"/>
      <c r="D424" s="14" t="n"/>
      <c r="E424" s="16" t="n"/>
      <c r="F424" s="16" t="n"/>
      <c r="G424" s="14" t="n"/>
      <c r="H424" s="14" t="n"/>
      <c r="I424" s="16" t="n"/>
      <c r="J424" s="17">
        <f>IF(A424="","",IF(AND(P424&lt;&gt;"",P424&gt;'Start here'!$B$4),"Not yet logged",IF(AND(F424&lt;&gt;"",F424&lt;='Start here'!$B$4),IF(AND(H424&lt;&gt;"",I424&lt;&gt;"",I424&lt;='Start here'!$B$4),"Closed and verified","Closed, not verified"),IF(AND(E424&lt;&gt;"",E424&lt;'Start here'!$B$4),"Overdue","Open"))))</f>
        <v/>
      </c>
      <c r="K424" s="18">
        <f>IF(J424="Overdue",'Start here'!$B$4-E424,0)</f>
        <v/>
      </c>
      <c r="L424" s="17">
        <f>IF(A424="","",IF(B424="","Link to a finding",IF(ISNA(MATCH(B424,Findings!$A$2:$A$301,0)),"Finding ID not found",IF(C424="","Describe the corrective action",IF(D424="","Add an owner",IF(E424="","Add a due date",IF(AND(F424&lt;&gt;"",P424&lt;&gt;"",F424&lt;P424),"Completed before the finding was logged",IF(AND(I424&lt;&gt;"",F424&lt;&gt;"",I424&lt;F424),"Verified before completed",IF(AND(H424&lt;&gt;"",H424=D424),"Verifier is the owner",IF(AND(F424&lt;&gt;"",G424=""),"Add completion evidence",IF(AND(F424&lt;&gt;"",H424=""),"Add a verifier",IF(AND(F424&lt;&gt;"",I424=""),"Add a verification date","OK"))))))))))))</f>
        <v/>
      </c>
      <c r="M424" s="17">
        <f>IF(A424="","",IFERROR(INDEX(Findings!$H$2:$H$301,MATCH(B424,Findings!$A$2:$A$301,0)),""))</f>
        <v/>
      </c>
      <c r="N424" s="17">
        <f>IF(A424="","",IFERROR(INDEX(Findings!$O$2:$O$301,MATCH(B424,Findings!$A$2:$A$301,0)),""))</f>
        <v/>
      </c>
      <c r="O424" s="17">
        <f>IF(A424="","",IF(OR('Start here'!$B$5="",N424='Start here'!$B$5),1,0))</f>
        <v/>
      </c>
      <c r="P424" s="19">
        <f>IF(A424="","",IFERROR(IF(INDEX(Findings!$C$2:$C$301,MATCH(B424,Findings!$A$2:$A$301,0))="","",INDEX(Findings!$C$2:$C$301,MATCH(B424,Findings!$A$2:$A$301,0))),""))</f>
        <v/>
      </c>
    </row>
    <row r="425">
      <c r="A425" s="14" t="n"/>
      <c r="B425" s="14" t="n"/>
      <c r="C425" s="14" t="n"/>
      <c r="D425" s="14" t="n"/>
      <c r="E425" s="16" t="n"/>
      <c r="F425" s="16" t="n"/>
      <c r="G425" s="14" t="n"/>
      <c r="H425" s="14" t="n"/>
      <c r="I425" s="16" t="n"/>
      <c r="J425" s="17">
        <f>IF(A425="","",IF(AND(P425&lt;&gt;"",P425&gt;'Start here'!$B$4),"Not yet logged",IF(AND(F425&lt;&gt;"",F425&lt;='Start here'!$B$4),IF(AND(H425&lt;&gt;"",I425&lt;&gt;"",I425&lt;='Start here'!$B$4),"Closed and verified","Closed, not verified"),IF(AND(E425&lt;&gt;"",E425&lt;'Start here'!$B$4),"Overdue","Open"))))</f>
        <v/>
      </c>
      <c r="K425" s="18">
        <f>IF(J425="Overdue",'Start here'!$B$4-E425,0)</f>
        <v/>
      </c>
      <c r="L425" s="17">
        <f>IF(A425="","",IF(B425="","Link to a finding",IF(ISNA(MATCH(B425,Findings!$A$2:$A$301,0)),"Finding ID not found",IF(C425="","Describe the corrective action",IF(D425="","Add an owner",IF(E425="","Add a due date",IF(AND(F425&lt;&gt;"",P425&lt;&gt;"",F425&lt;P425),"Completed before the finding was logged",IF(AND(I425&lt;&gt;"",F425&lt;&gt;"",I425&lt;F425),"Verified before completed",IF(AND(H425&lt;&gt;"",H425=D425),"Verifier is the owner",IF(AND(F425&lt;&gt;"",G425=""),"Add completion evidence",IF(AND(F425&lt;&gt;"",H425=""),"Add a verifier",IF(AND(F425&lt;&gt;"",I425=""),"Add a verification date","OK"))))))))))))</f>
        <v/>
      </c>
      <c r="M425" s="17">
        <f>IF(A425="","",IFERROR(INDEX(Findings!$H$2:$H$301,MATCH(B425,Findings!$A$2:$A$301,0)),""))</f>
        <v/>
      </c>
      <c r="N425" s="17">
        <f>IF(A425="","",IFERROR(INDEX(Findings!$O$2:$O$301,MATCH(B425,Findings!$A$2:$A$301,0)),""))</f>
        <v/>
      </c>
      <c r="O425" s="17">
        <f>IF(A425="","",IF(OR('Start here'!$B$5="",N425='Start here'!$B$5),1,0))</f>
        <v/>
      </c>
      <c r="P425" s="19">
        <f>IF(A425="","",IFERROR(IF(INDEX(Findings!$C$2:$C$301,MATCH(B425,Findings!$A$2:$A$301,0))="","",INDEX(Findings!$C$2:$C$301,MATCH(B425,Findings!$A$2:$A$301,0))),""))</f>
        <v/>
      </c>
    </row>
    <row r="426">
      <c r="A426" s="14" t="n"/>
      <c r="B426" s="14" t="n"/>
      <c r="C426" s="14" t="n"/>
      <c r="D426" s="14" t="n"/>
      <c r="E426" s="16" t="n"/>
      <c r="F426" s="16" t="n"/>
      <c r="G426" s="14" t="n"/>
      <c r="H426" s="14" t="n"/>
      <c r="I426" s="16" t="n"/>
      <c r="J426" s="17">
        <f>IF(A426="","",IF(AND(P426&lt;&gt;"",P426&gt;'Start here'!$B$4),"Not yet logged",IF(AND(F426&lt;&gt;"",F426&lt;='Start here'!$B$4),IF(AND(H426&lt;&gt;"",I426&lt;&gt;"",I426&lt;='Start here'!$B$4),"Closed and verified","Closed, not verified"),IF(AND(E426&lt;&gt;"",E426&lt;'Start here'!$B$4),"Overdue","Open"))))</f>
        <v/>
      </c>
      <c r="K426" s="18">
        <f>IF(J426="Overdue",'Start here'!$B$4-E426,0)</f>
        <v/>
      </c>
      <c r="L426" s="17">
        <f>IF(A426="","",IF(B426="","Link to a finding",IF(ISNA(MATCH(B426,Findings!$A$2:$A$301,0)),"Finding ID not found",IF(C426="","Describe the corrective action",IF(D426="","Add an owner",IF(E426="","Add a due date",IF(AND(F426&lt;&gt;"",P426&lt;&gt;"",F426&lt;P426),"Completed before the finding was logged",IF(AND(I426&lt;&gt;"",F426&lt;&gt;"",I426&lt;F426),"Verified before completed",IF(AND(H426&lt;&gt;"",H426=D426),"Verifier is the owner",IF(AND(F426&lt;&gt;"",G426=""),"Add completion evidence",IF(AND(F426&lt;&gt;"",H426=""),"Add a verifier",IF(AND(F426&lt;&gt;"",I426=""),"Add a verification date","OK"))))))))))))</f>
        <v/>
      </c>
      <c r="M426" s="17">
        <f>IF(A426="","",IFERROR(INDEX(Findings!$H$2:$H$301,MATCH(B426,Findings!$A$2:$A$301,0)),""))</f>
        <v/>
      </c>
      <c r="N426" s="17">
        <f>IF(A426="","",IFERROR(INDEX(Findings!$O$2:$O$301,MATCH(B426,Findings!$A$2:$A$301,0)),""))</f>
        <v/>
      </c>
      <c r="O426" s="17">
        <f>IF(A426="","",IF(OR('Start here'!$B$5="",N426='Start here'!$B$5),1,0))</f>
        <v/>
      </c>
      <c r="P426" s="19">
        <f>IF(A426="","",IFERROR(IF(INDEX(Findings!$C$2:$C$301,MATCH(B426,Findings!$A$2:$A$301,0))="","",INDEX(Findings!$C$2:$C$301,MATCH(B426,Findings!$A$2:$A$301,0))),""))</f>
        <v/>
      </c>
    </row>
    <row r="427">
      <c r="A427" s="14" t="n"/>
      <c r="B427" s="14" t="n"/>
      <c r="C427" s="14" t="n"/>
      <c r="D427" s="14" t="n"/>
      <c r="E427" s="16" t="n"/>
      <c r="F427" s="16" t="n"/>
      <c r="G427" s="14" t="n"/>
      <c r="H427" s="14" t="n"/>
      <c r="I427" s="16" t="n"/>
      <c r="J427" s="17">
        <f>IF(A427="","",IF(AND(P427&lt;&gt;"",P427&gt;'Start here'!$B$4),"Not yet logged",IF(AND(F427&lt;&gt;"",F427&lt;='Start here'!$B$4),IF(AND(H427&lt;&gt;"",I427&lt;&gt;"",I427&lt;='Start here'!$B$4),"Closed and verified","Closed, not verified"),IF(AND(E427&lt;&gt;"",E427&lt;'Start here'!$B$4),"Overdue","Open"))))</f>
        <v/>
      </c>
      <c r="K427" s="18">
        <f>IF(J427="Overdue",'Start here'!$B$4-E427,0)</f>
        <v/>
      </c>
      <c r="L427" s="17">
        <f>IF(A427="","",IF(B427="","Link to a finding",IF(ISNA(MATCH(B427,Findings!$A$2:$A$301,0)),"Finding ID not found",IF(C427="","Describe the corrective action",IF(D427="","Add an owner",IF(E427="","Add a due date",IF(AND(F427&lt;&gt;"",P427&lt;&gt;"",F427&lt;P427),"Completed before the finding was logged",IF(AND(I427&lt;&gt;"",F427&lt;&gt;"",I427&lt;F427),"Verified before completed",IF(AND(H427&lt;&gt;"",H427=D427),"Verifier is the owner",IF(AND(F427&lt;&gt;"",G427=""),"Add completion evidence",IF(AND(F427&lt;&gt;"",H427=""),"Add a verifier",IF(AND(F427&lt;&gt;"",I427=""),"Add a verification date","OK"))))))))))))</f>
        <v/>
      </c>
      <c r="M427" s="17">
        <f>IF(A427="","",IFERROR(INDEX(Findings!$H$2:$H$301,MATCH(B427,Findings!$A$2:$A$301,0)),""))</f>
        <v/>
      </c>
      <c r="N427" s="17">
        <f>IF(A427="","",IFERROR(INDEX(Findings!$O$2:$O$301,MATCH(B427,Findings!$A$2:$A$301,0)),""))</f>
        <v/>
      </c>
      <c r="O427" s="17">
        <f>IF(A427="","",IF(OR('Start here'!$B$5="",N427='Start here'!$B$5),1,0))</f>
        <v/>
      </c>
      <c r="P427" s="19">
        <f>IF(A427="","",IFERROR(IF(INDEX(Findings!$C$2:$C$301,MATCH(B427,Findings!$A$2:$A$301,0))="","",INDEX(Findings!$C$2:$C$301,MATCH(B427,Findings!$A$2:$A$301,0))),""))</f>
        <v/>
      </c>
    </row>
    <row r="428">
      <c r="A428" s="14" t="n"/>
      <c r="B428" s="14" t="n"/>
      <c r="C428" s="14" t="n"/>
      <c r="D428" s="14" t="n"/>
      <c r="E428" s="16" t="n"/>
      <c r="F428" s="16" t="n"/>
      <c r="G428" s="14" t="n"/>
      <c r="H428" s="14" t="n"/>
      <c r="I428" s="16" t="n"/>
      <c r="J428" s="17">
        <f>IF(A428="","",IF(AND(P428&lt;&gt;"",P428&gt;'Start here'!$B$4),"Not yet logged",IF(AND(F428&lt;&gt;"",F428&lt;='Start here'!$B$4),IF(AND(H428&lt;&gt;"",I428&lt;&gt;"",I428&lt;='Start here'!$B$4),"Closed and verified","Closed, not verified"),IF(AND(E428&lt;&gt;"",E428&lt;'Start here'!$B$4),"Overdue","Open"))))</f>
        <v/>
      </c>
      <c r="K428" s="18">
        <f>IF(J428="Overdue",'Start here'!$B$4-E428,0)</f>
        <v/>
      </c>
      <c r="L428" s="17">
        <f>IF(A428="","",IF(B428="","Link to a finding",IF(ISNA(MATCH(B428,Findings!$A$2:$A$301,0)),"Finding ID not found",IF(C428="","Describe the corrective action",IF(D428="","Add an owner",IF(E428="","Add a due date",IF(AND(F428&lt;&gt;"",P428&lt;&gt;"",F428&lt;P428),"Completed before the finding was logged",IF(AND(I428&lt;&gt;"",F428&lt;&gt;"",I428&lt;F428),"Verified before completed",IF(AND(H428&lt;&gt;"",H428=D428),"Verifier is the owner",IF(AND(F428&lt;&gt;"",G428=""),"Add completion evidence",IF(AND(F428&lt;&gt;"",H428=""),"Add a verifier",IF(AND(F428&lt;&gt;"",I428=""),"Add a verification date","OK"))))))))))))</f>
        <v/>
      </c>
      <c r="M428" s="17">
        <f>IF(A428="","",IFERROR(INDEX(Findings!$H$2:$H$301,MATCH(B428,Findings!$A$2:$A$301,0)),""))</f>
        <v/>
      </c>
      <c r="N428" s="17">
        <f>IF(A428="","",IFERROR(INDEX(Findings!$O$2:$O$301,MATCH(B428,Findings!$A$2:$A$301,0)),""))</f>
        <v/>
      </c>
      <c r="O428" s="17">
        <f>IF(A428="","",IF(OR('Start here'!$B$5="",N428='Start here'!$B$5),1,0))</f>
        <v/>
      </c>
      <c r="P428" s="19">
        <f>IF(A428="","",IFERROR(IF(INDEX(Findings!$C$2:$C$301,MATCH(B428,Findings!$A$2:$A$301,0))="","",INDEX(Findings!$C$2:$C$301,MATCH(B428,Findings!$A$2:$A$301,0))),""))</f>
        <v/>
      </c>
    </row>
    <row r="429">
      <c r="A429" s="14" t="n"/>
      <c r="B429" s="14" t="n"/>
      <c r="C429" s="14" t="n"/>
      <c r="D429" s="14" t="n"/>
      <c r="E429" s="16" t="n"/>
      <c r="F429" s="16" t="n"/>
      <c r="G429" s="14" t="n"/>
      <c r="H429" s="14" t="n"/>
      <c r="I429" s="16" t="n"/>
      <c r="J429" s="17">
        <f>IF(A429="","",IF(AND(P429&lt;&gt;"",P429&gt;'Start here'!$B$4),"Not yet logged",IF(AND(F429&lt;&gt;"",F429&lt;='Start here'!$B$4),IF(AND(H429&lt;&gt;"",I429&lt;&gt;"",I429&lt;='Start here'!$B$4),"Closed and verified","Closed, not verified"),IF(AND(E429&lt;&gt;"",E429&lt;'Start here'!$B$4),"Overdue","Open"))))</f>
        <v/>
      </c>
      <c r="K429" s="18">
        <f>IF(J429="Overdue",'Start here'!$B$4-E429,0)</f>
        <v/>
      </c>
      <c r="L429" s="17">
        <f>IF(A429="","",IF(B429="","Link to a finding",IF(ISNA(MATCH(B429,Findings!$A$2:$A$301,0)),"Finding ID not found",IF(C429="","Describe the corrective action",IF(D429="","Add an owner",IF(E429="","Add a due date",IF(AND(F429&lt;&gt;"",P429&lt;&gt;"",F429&lt;P429),"Completed before the finding was logged",IF(AND(I429&lt;&gt;"",F429&lt;&gt;"",I429&lt;F429),"Verified before completed",IF(AND(H429&lt;&gt;"",H429=D429),"Verifier is the owner",IF(AND(F429&lt;&gt;"",G429=""),"Add completion evidence",IF(AND(F429&lt;&gt;"",H429=""),"Add a verifier",IF(AND(F429&lt;&gt;"",I429=""),"Add a verification date","OK"))))))))))))</f>
        <v/>
      </c>
      <c r="M429" s="17">
        <f>IF(A429="","",IFERROR(INDEX(Findings!$H$2:$H$301,MATCH(B429,Findings!$A$2:$A$301,0)),""))</f>
        <v/>
      </c>
      <c r="N429" s="17">
        <f>IF(A429="","",IFERROR(INDEX(Findings!$O$2:$O$301,MATCH(B429,Findings!$A$2:$A$301,0)),""))</f>
        <v/>
      </c>
      <c r="O429" s="17">
        <f>IF(A429="","",IF(OR('Start here'!$B$5="",N429='Start here'!$B$5),1,0))</f>
        <v/>
      </c>
      <c r="P429" s="19">
        <f>IF(A429="","",IFERROR(IF(INDEX(Findings!$C$2:$C$301,MATCH(B429,Findings!$A$2:$A$301,0))="","",INDEX(Findings!$C$2:$C$301,MATCH(B429,Findings!$A$2:$A$301,0))),""))</f>
        <v/>
      </c>
    </row>
    <row r="430">
      <c r="A430" s="14" t="n"/>
      <c r="B430" s="14" t="n"/>
      <c r="C430" s="14" t="n"/>
      <c r="D430" s="14" t="n"/>
      <c r="E430" s="16" t="n"/>
      <c r="F430" s="16" t="n"/>
      <c r="G430" s="14" t="n"/>
      <c r="H430" s="14" t="n"/>
      <c r="I430" s="16" t="n"/>
      <c r="J430" s="17">
        <f>IF(A430="","",IF(AND(P430&lt;&gt;"",P430&gt;'Start here'!$B$4),"Not yet logged",IF(AND(F430&lt;&gt;"",F430&lt;='Start here'!$B$4),IF(AND(H430&lt;&gt;"",I430&lt;&gt;"",I430&lt;='Start here'!$B$4),"Closed and verified","Closed, not verified"),IF(AND(E430&lt;&gt;"",E430&lt;'Start here'!$B$4),"Overdue","Open"))))</f>
        <v/>
      </c>
      <c r="K430" s="18">
        <f>IF(J430="Overdue",'Start here'!$B$4-E430,0)</f>
        <v/>
      </c>
      <c r="L430" s="17">
        <f>IF(A430="","",IF(B430="","Link to a finding",IF(ISNA(MATCH(B430,Findings!$A$2:$A$301,0)),"Finding ID not found",IF(C430="","Describe the corrective action",IF(D430="","Add an owner",IF(E430="","Add a due date",IF(AND(F430&lt;&gt;"",P430&lt;&gt;"",F430&lt;P430),"Completed before the finding was logged",IF(AND(I430&lt;&gt;"",F430&lt;&gt;"",I430&lt;F430),"Verified before completed",IF(AND(H430&lt;&gt;"",H430=D430),"Verifier is the owner",IF(AND(F430&lt;&gt;"",G430=""),"Add completion evidence",IF(AND(F430&lt;&gt;"",H430=""),"Add a verifier",IF(AND(F430&lt;&gt;"",I430=""),"Add a verification date","OK"))))))))))))</f>
        <v/>
      </c>
      <c r="M430" s="17">
        <f>IF(A430="","",IFERROR(INDEX(Findings!$H$2:$H$301,MATCH(B430,Findings!$A$2:$A$301,0)),""))</f>
        <v/>
      </c>
      <c r="N430" s="17">
        <f>IF(A430="","",IFERROR(INDEX(Findings!$O$2:$O$301,MATCH(B430,Findings!$A$2:$A$301,0)),""))</f>
        <v/>
      </c>
      <c r="O430" s="17">
        <f>IF(A430="","",IF(OR('Start here'!$B$5="",N430='Start here'!$B$5),1,0))</f>
        <v/>
      </c>
      <c r="P430" s="19">
        <f>IF(A430="","",IFERROR(IF(INDEX(Findings!$C$2:$C$301,MATCH(B430,Findings!$A$2:$A$301,0))="","",INDEX(Findings!$C$2:$C$301,MATCH(B430,Findings!$A$2:$A$301,0))),""))</f>
        <v/>
      </c>
    </row>
    <row r="431">
      <c r="A431" s="14" t="n"/>
      <c r="B431" s="14" t="n"/>
      <c r="C431" s="14" t="n"/>
      <c r="D431" s="14" t="n"/>
      <c r="E431" s="16" t="n"/>
      <c r="F431" s="16" t="n"/>
      <c r="G431" s="14" t="n"/>
      <c r="H431" s="14" t="n"/>
      <c r="I431" s="16" t="n"/>
      <c r="J431" s="17">
        <f>IF(A431="","",IF(AND(P431&lt;&gt;"",P431&gt;'Start here'!$B$4),"Not yet logged",IF(AND(F431&lt;&gt;"",F431&lt;='Start here'!$B$4),IF(AND(H431&lt;&gt;"",I431&lt;&gt;"",I431&lt;='Start here'!$B$4),"Closed and verified","Closed, not verified"),IF(AND(E431&lt;&gt;"",E431&lt;'Start here'!$B$4),"Overdue","Open"))))</f>
        <v/>
      </c>
      <c r="K431" s="18">
        <f>IF(J431="Overdue",'Start here'!$B$4-E431,0)</f>
        <v/>
      </c>
      <c r="L431" s="17">
        <f>IF(A431="","",IF(B431="","Link to a finding",IF(ISNA(MATCH(B431,Findings!$A$2:$A$301,0)),"Finding ID not found",IF(C431="","Describe the corrective action",IF(D431="","Add an owner",IF(E431="","Add a due date",IF(AND(F431&lt;&gt;"",P431&lt;&gt;"",F431&lt;P431),"Completed before the finding was logged",IF(AND(I431&lt;&gt;"",F431&lt;&gt;"",I431&lt;F431),"Verified before completed",IF(AND(H431&lt;&gt;"",H431=D431),"Verifier is the owner",IF(AND(F431&lt;&gt;"",G431=""),"Add completion evidence",IF(AND(F431&lt;&gt;"",H431=""),"Add a verifier",IF(AND(F431&lt;&gt;"",I431=""),"Add a verification date","OK"))))))))))))</f>
        <v/>
      </c>
      <c r="M431" s="17">
        <f>IF(A431="","",IFERROR(INDEX(Findings!$H$2:$H$301,MATCH(B431,Findings!$A$2:$A$301,0)),""))</f>
        <v/>
      </c>
      <c r="N431" s="17">
        <f>IF(A431="","",IFERROR(INDEX(Findings!$O$2:$O$301,MATCH(B431,Findings!$A$2:$A$301,0)),""))</f>
        <v/>
      </c>
      <c r="O431" s="17">
        <f>IF(A431="","",IF(OR('Start here'!$B$5="",N431='Start here'!$B$5),1,0))</f>
        <v/>
      </c>
      <c r="P431" s="19">
        <f>IF(A431="","",IFERROR(IF(INDEX(Findings!$C$2:$C$301,MATCH(B431,Findings!$A$2:$A$301,0))="","",INDEX(Findings!$C$2:$C$301,MATCH(B431,Findings!$A$2:$A$301,0))),""))</f>
        <v/>
      </c>
    </row>
    <row r="432">
      <c r="A432" s="14" t="n"/>
      <c r="B432" s="14" t="n"/>
      <c r="C432" s="14" t="n"/>
      <c r="D432" s="14" t="n"/>
      <c r="E432" s="16" t="n"/>
      <c r="F432" s="16" t="n"/>
      <c r="G432" s="14" t="n"/>
      <c r="H432" s="14" t="n"/>
      <c r="I432" s="16" t="n"/>
      <c r="J432" s="17">
        <f>IF(A432="","",IF(AND(P432&lt;&gt;"",P432&gt;'Start here'!$B$4),"Not yet logged",IF(AND(F432&lt;&gt;"",F432&lt;='Start here'!$B$4),IF(AND(H432&lt;&gt;"",I432&lt;&gt;"",I432&lt;='Start here'!$B$4),"Closed and verified","Closed, not verified"),IF(AND(E432&lt;&gt;"",E432&lt;'Start here'!$B$4),"Overdue","Open"))))</f>
        <v/>
      </c>
      <c r="K432" s="18">
        <f>IF(J432="Overdue",'Start here'!$B$4-E432,0)</f>
        <v/>
      </c>
      <c r="L432" s="17">
        <f>IF(A432="","",IF(B432="","Link to a finding",IF(ISNA(MATCH(B432,Findings!$A$2:$A$301,0)),"Finding ID not found",IF(C432="","Describe the corrective action",IF(D432="","Add an owner",IF(E432="","Add a due date",IF(AND(F432&lt;&gt;"",P432&lt;&gt;"",F432&lt;P432),"Completed before the finding was logged",IF(AND(I432&lt;&gt;"",F432&lt;&gt;"",I432&lt;F432),"Verified before completed",IF(AND(H432&lt;&gt;"",H432=D432),"Verifier is the owner",IF(AND(F432&lt;&gt;"",G432=""),"Add completion evidence",IF(AND(F432&lt;&gt;"",H432=""),"Add a verifier",IF(AND(F432&lt;&gt;"",I432=""),"Add a verification date","OK"))))))))))))</f>
        <v/>
      </c>
      <c r="M432" s="17">
        <f>IF(A432="","",IFERROR(INDEX(Findings!$H$2:$H$301,MATCH(B432,Findings!$A$2:$A$301,0)),""))</f>
        <v/>
      </c>
      <c r="N432" s="17">
        <f>IF(A432="","",IFERROR(INDEX(Findings!$O$2:$O$301,MATCH(B432,Findings!$A$2:$A$301,0)),""))</f>
        <v/>
      </c>
      <c r="O432" s="17">
        <f>IF(A432="","",IF(OR('Start here'!$B$5="",N432='Start here'!$B$5),1,0))</f>
        <v/>
      </c>
      <c r="P432" s="19">
        <f>IF(A432="","",IFERROR(IF(INDEX(Findings!$C$2:$C$301,MATCH(B432,Findings!$A$2:$A$301,0))="","",INDEX(Findings!$C$2:$C$301,MATCH(B432,Findings!$A$2:$A$301,0))),""))</f>
        <v/>
      </c>
    </row>
    <row r="433">
      <c r="A433" s="14" t="n"/>
      <c r="B433" s="14" t="n"/>
      <c r="C433" s="14" t="n"/>
      <c r="D433" s="14" t="n"/>
      <c r="E433" s="16" t="n"/>
      <c r="F433" s="16" t="n"/>
      <c r="G433" s="14" t="n"/>
      <c r="H433" s="14" t="n"/>
      <c r="I433" s="16" t="n"/>
      <c r="J433" s="17">
        <f>IF(A433="","",IF(AND(P433&lt;&gt;"",P433&gt;'Start here'!$B$4),"Not yet logged",IF(AND(F433&lt;&gt;"",F433&lt;='Start here'!$B$4),IF(AND(H433&lt;&gt;"",I433&lt;&gt;"",I433&lt;='Start here'!$B$4),"Closed and verified","Closed, not verified"),IF(AND(E433&lt;&gt;"",E433&lt;'Start here'!$B$4),"Overdue","Open"))))</f>
        <v/>
      </c>
      <c r="K433" s="18">
        <f>IF(J433="Overdue",'Start here'!$B$4-E433,0)</f>
        <v/>
      </c>
      <c r="L433" s="17">
        <f>IF(A433="","",IF(B433="","Link to a finding",IF(ISNA(MATCH(B433,Findings!$A$2:$A$301,0)),"Finding ID not found",IF(C433="","Describe the corrective action",IF(D433="","Add an owner",IF(E433="","Add a due date",IF(AND(F433&lt;&gt;"",P433&lt;&gt;"",F433&lt;P433),"Completed before the finding was logged",IF(AND(I433&lt;&gt;"",F433&lt;&gt;"",I433&lt;F433),"Verified before completed",IF(AND(H433&lt;&gt;"",H433=D433),"Verifier is the owner",IF(AND(F433&lt;&gt;"",G433=""),"Add completion evidence",IF(AND(F433&lt;&gt;"",H433=""),"Add a verifier",IF(AND(F433&lt;&gt;"",I433=""),"Add a verification date","OK"))))))))))))</f>
        <v/>
      </c>
      <c r="M433" s="17">
        <f>IF(A433="","",IFERROR(INDEX(Findings!$H$2:$H$301,MATCH(B433,Findings!$A$2:$A$301,0)),""))</f>
        <v/>
      </c>
      <c r="N433" s="17">
        <f>IF(A433="","",IFERROR(INDEX(Findings!$O$2:$O$301,MATCH(B433,Findings!$A$2:$A$301,0)),""))</f>
        <v/>
      </c>
      <c r="O433" s="17">
        <f>IF(A433="","",IF(OR('Start here'!$B$5="",N433='Start here'!$B$5),1,0))</f>
        <v/>
      </c>
      <c r="P433" s="19">
        <f>IF(A433="","",IFERROR(IF(INDEX(Findings!$C$2:$C$301,MATCH(B433,Findings!$A$2:$A$301,0))="","",INDEX(Findings!$C$2:$C$301,MATCH(B433,Findings!$A$2:$A$301,0))),""))</f>
        <v/>
      </c>
    </row>
    <row r="434">
      <c r="A434" s="14" t="n"/>
      <c r="B434" s="14" t="n"/>
      <c r="C434" s="14" t="n"/>
      <c r="D434" s="14" t="n"/>
      <c r="E434" s="16" t="n"/>
      <c r="F434" s="16" t="n"/>
      <c r="G434" s="14" t="n"/>
      <c r="H434" s="14" t="n"/>
      <c r="I434" s="16" t="n"/>
      <c r="J434" s="17">
        <f>IF(A434="","",IF(AND(P434&lt;&gt;"",P434&gt;'Start here'!$B$4),"Not yet logged",IF(AND(F434&lt;&gt;"",F434&lt;='Start here'!$B$4),IF(AND(H434&lt;&gt;"",I434&lt;&gt;"",I434&lt;='Start here'!$B$4),"Closed and verified","Closed, not verified"),IF(AND(E434&lt;&gt;"",E434&lt;'Start here'!$B$4),"Overdue","Open"))))</f>
        <v/>
      </c>
      <c r="K434" s="18">
        <f>IF(J434="Overdue",'Start here'!$B$4-E434,0)</f>
        <v/>
      </c>
      <c r="L434" s="17">
        <f>IF(A434="","",IF(B434="","Link to a finding",IF(ISNA(MATCH(B434,Findings!$A$2:$A$301,0)),"Finding ID not found",IF(C434="","Describe the corrective action",IF(D434="","Add an owner",IF(E434="","Add a due date",IF(AND(F434&lt;&gt;"",P434&lt;&gt;"",F434&lt;P434),"Completed before the finding was logged",IF(AND(I434&lt;&gt;"",F434&lt;&gt;"",I434&lt;F434),"Verified before completed",IF(AND(H434&lt;&gt;"",H434=D434),"Verifier is the owner",IF(AND(F434&lt;&gt;"",G434=""),"Add completion evidence",IF(AND(F434&lt;&gt;"",H434=""),"Add a verifier",IF(AND(F434&lt;&gt;"",I434=""),"Add a verification date","OK"))))))))))))</f>
        <v/>
      </c>
      <c r="M434" s="17">
        <f>IF(A434="","",IFERROR(INDEX(Findings!$H$2:$H$301,MATCH(B434,Findings!$A$2:$A$301,0)),""))</f>
        <v/>
      </c>
      <c r="N434" s="17">
        <f>IF(A434="","",IFERROR(INDEX(Findings!$O$2:$O$301,MATCH(B434,Findings!$A$2:$A$301,0)),""))</f>
        <v/>
      </c>
      <c r="O434" s="17">
        <f>IF(A434="","",IF(OR('Start here'!$B$5="",N434='Start here'!$B$5),1,0))</f>
        <v/>
      </c>
      <c r="P434" s="19">
        <f>IF(A434="","",IFERROR(IF(INDEX(Findings!$C$2:$C$301,MATCH(B434,Findings!$A$2:$A$301,0))="","",INDEX(Findings!$C$2:$C$301,MATCH(B434,Findings!$A$2:$A$301,0))),""))</f>
        <v/>
      </c>
    </row>
    <row r="435">
      <c r="A435" s="14" t="n"/>
      <c r="B435" s="14" t="n"/>
      <c r="C435" s="14" t="n"/>
      <c r="D435" s="14" t="n"/>
      <c r="E435" s="16" t="n"/>
      <c r="F435" s="16" t="n"/>
      <c r="G435" s="14" t="n"/>
      <c r="H435" s="14" t="n"/>
      <c r="I435" s="16" t="n"/>
      <c r="J435" s="17">
        <f>IF(A435="","",IF(AND(P435&lt;&gt;"",P435&gt;'Start here'!$B$4),"Not yet logged",IF(AND(F435&lt;&gt;"",F435&lt;='Start here'!$B$4),IF(AND(H435&lt;&gt;"",I435&lt;&gt;"",I435&lt;='Start here'!$B$4),"Closed and verified","Closed, not verified"),IF(AND(E435&lt;&gt;"",E435&lt;'Start here'!$B$4),"Overdue","Open"))))</f>
        <v/>
      </c>
      <c r="K435" s="18">
        <f>IF(J435="Overdue",'Start here'!$B$4-E435,0)</f>
        <v/>
      </c>
      <c r="L435" s="17">
        <f>IF(A435="","",IF(B435="","Link to a finding",IF(ISNA(MATCH(B435,Findings!$A$2:$A$301,0)),"Finding ID not found",IF(C435="","Describe the corrective action",IF(D435="","Add an owner",IF(E435="","Add a due date",IF(AND(F435&lt;&gt;"",P435&lt;&gt;"",F435&lt;P435),"Completed before the finding was logged",IF(AND(I435&lt;&gt;"",F435&lt;&gt;"",I435&lt;F435),"Verified before completed",IF(AND(H435&lt;&gt;"",H435=D435),"Verifier is the owner",IF(AND(F435&lt;&gt;"",G435=""),"Add completion evidence",IF(AND(F435&lt;&gt;"",H435=""),"Add a verifier",IF(AND(F435&lt;&gt;"",I435=""),"Add a verification date","OK"))))))))))))</f>
        <v/>
      </c>
      <c r="M435" s="17">
        <f>IF(A435="","",IFERROR(INDEX(Findings!$H$2:$H$301,MATCH(B435,Findings!$A$2:$A$301,0)),""))</f>
        <v/>
      </c>
      <c r="N435" s="17">
        <f>IF(A435="","",IFERROR(INDEX(Findings!$O$2:$O$301,MATCH(B435,Findings!$A$2:$A$301,0)),""))</f>
        <v/>
      </c>
      <c r="O435" s="17">
        <f>IF(A435="","",IF(OR('Start here'!$B$5="",N435='Start here'!$B$5),1,0))</f>
        <v/>
      </c>
      <c r="P435" s="19">
        <f>IF(A435="","",IFERROR(IF(INDEX(Findings!$C$2:$C$301,MATCH(B435,Findings!$A$2:$A$301,0))="","",INDEX(Findings!$C$2:$C$301,MATCH(B435,Findings!$A$2:$A$301,0))),""))</f>
        <v/>
      </c>
    </row>
    <row r="436">
      <c r="A436" s="14" t="n"/>
      <c r="B436" s="14" t="n"/>
      <c r="C436" s="14" t="n"/>
      <c r="D436" s="14" t="n"/>
      <c r="E436" s="16" t="n"/>
      <c r="F436" s="16" t="n"/>
      <c r="G436" s="14" t="n"/>
      <c r="H436" s="14" t="n"/>
      <c r="I436" s="16" t="n"/>
      <c r="J436" s="17">
        <f>IF(A436="","",IF(AND(P436&lt;&gt;"",P436&gt;'Start here'!$B$4),"Not yet logged",IF(AND(F436&lt;&gt;"",F436&lt;='Start here'!$B$4),IF(AND(H436&lt;&gt;"",I436&lt;&gt;"",I436&lt;='Start here'!$B$4),"Closed and verified","Closed, not verified"),IF(AND(E436&lt;&gt;"",E436&lt;'Start here'!$B$4),"Overdue","Open"))))</f>
        <v/>
      </c>
      <c r="K436" s="18">
        <f>IF(J436="Overdue",'Start here'!$B$4-E436,0)</f>
        <v/>
      </c>
      <c r="L436" s="17">
        <f>IF(A436="","",IF(B436="","Link to a finding",IF(ISNA(MATCH(B436,Findings!$A$2:$A$301,0)),"Finding ID not found",IF(C436="","Describe the corrective action",IF(D436="","Add an owner",IF(E436="","Add a due date",IF(AND(F436&lt;&gt;"",P436&lt;&gt;"",F436&lt;P436),"Completed before the finding was logged",IF(AND(I436&lt;&gt;"",F436&lt;&gt;"",I436&lt;F436),"Verified before completed",IF(AND(H436&lt;&gt;"",H436=D436),"Verifier is the owner",IF(AND(F436&lt;&gt;"",G436=""),"Add completion evidence",IF(AND(F436&lt;&gt;"",H436=""),"Add a verifier",IF(AND(F436&lt;&gt;"",I436=""),"Add a verification date","OK"))))))))))))</f>
        <v/>
      </c>
      <c r="M436" s="17">
        <f>IF(A436="","",IFERROR(INDEX(Findings!$H$2:$H$301,MATCH(B436,Findings!$A$2:$A$301,0)),""))</f>
        <v/>
      </c>
      <c r="N436" s="17">
        <f>IF(A436="","",IFERROR(INDEX(Findings!$O$2:$O$301,MATCH(B436,Findings!$A$2:$A$301,0)),""))</f>
        <v/>
      </c>
      <c r="O436" s="17">
        <f>IF(A436="","",IF(OR('Start here'!$B$5="",N436='Start here'!$B$5),1,0))</f>
        <v/>
      </c>
      <c r="P436" s="19">
        <f>IF(A436="","",IFERROR(IF(INDEX(Findings!$C$2:$C$301,MATCH(B436,Findings!$A$2:$A$301,0))="","",INDEX(Findings!$C$2:$C$301,MATCH(B436,Findings!$A$2:$A$301,0))),""))</f>
        <v/>
      </c>
    </row>
    <row r="437">
      <c r="A437" s="14" t="n"/>
      <c r="B437" s="14" t="n"/>
      <c r="C437" s="14" t="n"/>
      <c r="D437" s="14" t="n"/>
      <c r="E437" s="16" t="n"/>
      <c r="F437" s="16" t="n"/>
      <c r="G437" s="14" t="n"/>
      <c r="H437" s="14" t="n"/>
      <c r="I437" s="16" t="n"/>
      <c r="J437" s="17">
        <f>IF(A437="","",IF(AND(P437&lt;&gt;"",P437&gt;'Start here'!$B$4),"Not yet logged",IF(AND(F437&lt;&gt;"",F437&lt;='Start here'!$B$4),IF(AND(H437&lt;&gt;"",I437&lt;&gt;"",I437&lt;='Start here'!$B$4),"Closed and verified","Closed, not verified"),IF(AND(E437&lt;&gt;"",E437&lt;'Start here'!$B$4),"Overdue","Open"))))</f>
        <v/>
      </c>
      <c r="K437" s="18">
        <f>IF(J437="Overdue",'Start here'!$B$4-E437,0)</f>
        <v/>
      </c>
      <c r="L437" s="17">
        <f>IF(A437="","",IF(B437="","Link to a finding",IF(ISNA(MATCH(B437,Findings!$A$2:$A$301,0)),"Finding ID not found",IF(C437="","Describe the corrective action",IF(D437="","Add an owner",IF(E437="","Add a due date",IF(AND(F437&lt;&gt;"",P437&lt;&gt;"",F437&lt;P437),"Completed before the finding was logged",IF(AND(I437&lt;&gt;"",F437&lt;&gt;"",I437&lt;F437),"Verified before completed",IF(AND(H437&lt;&gt;"",H437=D437),"Verifier is the owner",IF(AND(F437&lt;&gt;"",G437=""),"Add completion evidence",IF(AND(F437&lt;&gt;"",H437=""),"Add a verifier",IF(AND(F437&lt;&gt;"",I437=""),"Add a verification date","OK"))))))))))))</f>
        <v/>
      </c>
      <c r="M437" s="17">
        <f>IF(A437="","",IFERROR(INDEX(Findings!$H$2:$H$301,MATCH(B437,Findings!$A$2:$A$301,0)),""))</f>
        <v/>
      </c>
      <c r="N437" s="17">
        <f>IF(A437="","",IFERROR(INDEX(Findings!$O$2:$O$301,MATCH(B437,Findings!$A$2:$A$301,0)),""))</f>
        <v/>
      </c>
      <c r="O437" s="17">
        <f>IF(A437="","",IF(OR('Start here'!$B$5="",N437='Start here'!$B$5),1,0))</f>
        <v/>
      </c>
      <c r="P437" s="19">
        <f>IF(A437="","",IFERROR(IF(INDEX(Findings!$C$2:$C$301,MATCH(B437,Findings!$A$2:$A$301,0))="","",INDEX(Findings!$C$2:$C$301,MATCH(B437,Findings!$A$2:$A$301,0))),""))</f>
        <v/>
      </c>
    </row>
    <row r="438">
      <c r="A438" s="14" t="n"/>
      <c r="B438" s="14" t="n"/>
      <c r="C438" s="14" t="n"/>
      <c r="D438" s="14" t="n"/>
      <c r="E438" s="16" t="n"/>
      <c r="F438" s="16" t="n"/>
      <c r="G438" s="14" t="n"/>
      <c r="H438" s="14" t="n"/>
      <c r="I438" s="16" t="n"/>
      <c r="J438" s="17">
        <f>IF(A438="","",IF(AND(P438&lt;&gt;"",P438&gt;'Start here'!$B$4),"Not yet logged",IF(AND(F438&lt;&gt;"",F438&lt;='Start here'!$B$4),IF(AND(H438&lt;&gt;"",I438&lt;&gt;"",I438&lt;='Start here'!$B$4),"Closed and verified","Closed, not verified"),IF(AND(E438&lt;&gt;"",E438&lt;'Start here'!$B$4),"Overdue","Open"))))</f>
        <v/>
      </c>
      <c r="K438" s="18">
        <f>IF(J438="Overdue",'Start here'!$B$4-E438,0)</f>
        <v/>
      </c>
      <c r="L438" s="17">
        <f>IF(A438="","",IF(B438="","Link to a finding",IF(ISNA(MATCH(B438,Findings!$A$2:$A$301,0)),"Finding ID not found",IF(C438="","Describe the corrective action",IF(D438="","Add an owner",IF(E438="","Add a due date",IF(AND(F438&lt;&gt;"",P438&lt;&gt;"",F438&lt;P438),"Completed before the finding was logged",IF(AND(I438&lt;&gt;"",F438&lt;&gt;"",I438&lt;F438),"Verified before completed",IF(AND(H438&lt;&gt;"",H438=D438),"Verifier is the owner",IF(AND(F438&lt;&gt;"",G438=""),"Add completion evidence",IF(AND(F438&lt;&gt;"",H438=""),"Add a verifier",IF(AND(F438&lt;&gt;"",I438=""),"Add a verification date","OK"))))))))))))</f>
        <v/>
      </c>
      <c r="M438" s="17">
        <f>IF(A438="","",IFERROR(INDEX(Findings!$H$2:$H$301,MATCH(B438,Findings!$A$2:$A$301,0)),""))</f>
        <v/>
      </c>
      <c r="N438" s="17">
        <f>IF(A438="","",IFERROR(INDEX(Findings!$O$2:$O$301,MATCH(B438,Findings!$A$2:$A$301,0)),""))</f>
        <v/>
      </c>
      <c r="O438" s="17">
        <f>IF(A438="","",IF(OR('Start here'!$B$5="",N438='Start here'!$B$5),1,0))</f>
        <v/>
      </c>
      <c r="P438" s="19">
        <f>IF(A438="","",IFERROR(IF(INDEX(Findings!$C$2:$C$301,MATCH(B438,Findings!$A$2:$A$301,0))="","",INDEX(Findings!$C$2:$C$301,MATCH(B438,Findings!$A$2:$A$301,0))),""))</f>
        <v/>
      </c>
    </row>
    <row r="439">
      <c r="A439" s="14" t="n"/>
      <c r="B439" s="14" t="n"/>
      <c r="C439" s="14" t="n"/>
      <c r="D439" s="14" t="n"/>
      <c r="E439" s="16" t="n"/>
      <c r="F439" s="16" t="n"/>
      <c r="G439" s="14" t="n"/>
      <c r="H439" s="14" t="n"/>
      <c r="I439" s="16" t="n"/>
      <c r="J439" s="17">
        <f>IF(A439="","",IF(AND(P439&lt;&gt;"",P439&gt;'Start here'!$B$4),"Not yet logged",IF(AND(F439&lt;&gt;"",F439&lt;='Start here'!$B$4),IF(AND(H439&lt;&gt;"",I439&lt;&gt;"",I439&lt;='Start here'!$B$4),"Closed and verified","Closed, not verified"),IF(AND(E439&lt;&gt;"",E439&lt;'Start here'!$B$4),"Overdue","Open"))))</f>
        <v/>
      </c>
      <c r="K439" s="18">
        <f>IF(J439="Overdue",'Start here'!$B$4-E439,0)</f>
        <v/>
      </c>
      <c r="L439" s="17">
        <f>IF(A439="","",IF(B439="","Link to a finding",IF(ISNA(MATCH(B439,Findings!$A$2:$A$301,0)),"Finding ID not found",IF(C439="","Describe the corrective action",IF(D439="","Add an owner",IF(E439="","Add a due date",IF(AND(F439&lt;&gt;"",P439&lt;&gt;"",F439&lt;P439),"Completed before the finding was logged",IF(AND(I439&lt;&gt;"",F439&lt;&gt;"",I439&lt;F439),"Verified before completed",IF(AND(H439&lt;&gt;"",H439=D439),"Verifier is the owner",IF(AND(F439&lt;&gt;"",G439=""),"Add completion evidence",IF(AND(F439&lt;&gt;"",H439=""),"Add a verifier",IF(AND(F439&lt;&gt;"",I439=""),"Add a verification date","OK"))))))))))))</f>
        <v/>
      </c>
      <c r="M439" s="17">
        <f>IF(A439="","",IFERROR(INDEX(Findings!$H$2:$H$301,MATCH(B439,Findings!$A$2:$A$301,0)),""))</f>
        <v/>
      </c>
      <c r="N439" s="17">
        <f>IF(A439="","",IFERROR(INDEX(Findings!$O$2:$O$301,MATCH(B439,Findings!$A$2:$A$301,0)),""))</f>
        <v/>
      </c>
      <c r="O439" s="17">
        <f>IF(A439="","",IF(OR('Start here'!$B$5="",N439='Start here'!$B$5),1,0))</f>
        <v/>
      </c>
      <c r="P439" s="19">
        <f>IF(A439="","",IFERROR(IF(INDEX(Findings!$C$2:$C$301,MATCH(B439,Findings!$A$2:$A$301,0))="","",INDEX(Findings!$C$2:$C$301,MATCH(B439,Findings!$A$2:$A$301,0))),""))</f>
        <v/>
      </c>
    </row>
    <row r="440">
      <c r="A440" s="14" t="n"/>
      <c r="B440" s="14" t="n"/>
      <c r="C440" s="14" t="n"/>
      <c r="D440" s="14" t="n"/>
      <c r="E440" s="16" t="n"/>
      <c r="F440" s="16" t="n"/>
      <c r="G440" s="14" t="n"/>
      <c r="H440" s="14" t="n"/>
      <c r="I440" s="16" t="n"/>
      <c r="J440" s="17">
        <f>IF(A440="","",IF(AND(P440&lt;&gt;"",P440&gt;'Start here'!$B$4),"Not yet logged",IF(AND(F440&lt;&gt;"",F440&lt;='Start here'!$B$4),IF(AND(H440&lt;&gt;"",I440&lt;&gt;"",I440&lt;='Start here'!$B$4),"Closed and verified","Closed, not verified"),IF(AND(E440&lt;&gt;"",E440&lt;'Start here'!$B$4),"Overdue","Open"))))</f>
        <v/>
      </c>
      <c r="K440" s="18">
        <f>IF(J440="Overdue",'Start here'!$B$4-E440,0)</f>
        <v/>
      </c>
      <c r="L440" s="17">
        <f>IF(A440="","",IF(B440="","Link to a finding",IF(ISNA(MATCH(B440,Findings!$A$2:$A$301,0)),"Finding ID not found",IF(C440="","Describe the corrective action",IF(D440="","Add an owner",IF(E440="","Add a due date",IF(AND(F440&lt;&gt;"",P440&lt;&gt;"",F440&lt;P440),"Completed before the finding was logged",IF(AND(I440&lt;&gt;"",F440&lt;&gt;"",I440&lt;F440),"Verified before completed",IF(AND(H440&lt;&gt;"",H440=D440),"Verifier is the owner",IF(AND(F440&lt;&gt;"",G440=""),"Add completion evidence",IF(AND(F440&lt;&gt;"",H440=""),"Add a verifier",IF(AND(F440&lt;&gt;"",I440=""),"Add a verification date","OK"))))))))))))</f>
        <v/>
      </c>
      <c r="M440" s="17">
        <f>IF(A440="","",IFERROR(INDEX(Findings!$H$2:$H$301,MATCH(B440,Findings!$A$2:$A$301,0)),""))</f>
        <v/>
      </c>
      <c r="N440" s="17">
        <f>IF(A440="","",IFERROR(INDEX(Findings!$O$2:$O$301,MATCH(B440,Findings!$A$2:$A$301,0)),""))</f>
        <v/>
      </c>
      <c r="O440" s="17">
        <f>IF(A440="","",IF(OR('Start here'!$B$5="",N440='Start here'!$B$5),1,0))</f>
        <v/>
      </c>
      <c r="P440" s="19">
        <f>IF(A440="","",IFERROR(IF(INDEX(Findings!$C$2:$C$301,MATCH(B440,Findings!$A$2:$A$301,0))="","",INDEX(Findings!$C$2:$C$301,MATCH(B440,Findings!$A$2:$A$301,0))),""))</f>
        <v/>
      </c>
    </row>
    <row r="441">
      <c r="A441" s="14" t="n"/>
      <c r="B441" s="14" t="n"/>
      <c r="C441" s="14" t="n"/>
      <c r="D441" s="14" t="n"/>
      <c r="E441" s="16" t="n"/>
      <c r="F441" s="16" t="n"/>
      <c r="G441" s="14" t="n"/>
      <c r="H441" s="14" t="n"/>
      <c r="I441" s="16" t="n"/>
      <c r="J441" s="17">
        <f>IF(A441="","",IF(AND(P441&lt;&gt;"",P441&gt;'Start here'!$B$4),"Not yet logged",IF(AND(F441&lt;&gt;"",F441&lt;='Start here'!$B$4),IF(AND(H441&lt;&gt;"",I441&lt;&gt;"",I441&lt;='Start here'!$B$4),"Closed and verified","Closed, not verified"),IF(AND(E441&lt;&gt;"",E441&lt;'Start here'!$B$4),"Overdue","Open"))))</f>
        <v/>
      </c>
      <c r="K441" s="18">
        <f>IF(J441="Overdue",'Start here'!$B$4-E441,0)</f>
        <v/>
      </c>
      <c r="L441" s="17">
        <f>IF(A441="","",IF(B441="","Link to a finding",IF(ISNA(MATCH(B441,Findings!$A$2:$A$301,0)),"Finding ID not found",IF(C441="","Describe the corrective action",IF(D441="","Add an owner",IF(E441="","Add a due date",IF(AND(F441&lt;&gt;"",P441&lt;&gt;"",F441&lt;P441),"Completed before the finding was logged",IF(AND(I441&lt;&gt;"",F441&lt;&gt;"",I441&lt;F441),"Verified before completed",IF(AND(H441&lt;&gt;"",H441=D441),"Verifier is the owner",IF(AND(F441&lt;&gt;"",G441=""),"Add completion evidence",IF(AND(F441&lt;&gt;"",H441=""),"Add a verifier",IF(AND(F441&lt;&gt;"",I441=""),"Add a verification date","OK"))))))))))))</f>
        <v/>
      </c>
      <c r="M441" s="17">
        <f>IF(A441="","",IFERROR(INDEX(Findings!$H$2:$H$301,MATCH(B441,Findings!$A$2:$A$301,0)),""))</f>
        <v/>
      </c>
      <c r="N441" s="17">
        <f>IF(A441="","",IFERROR(INDEX(Findings!$O$2:$O$301,MATCH(B441,Findings!$A$2:$A$301,0)),""))</f>
        <v/>
      </c>
      <c r="O441" s="17">
        <f>IF(A441="","",IF(OR('Start here'!$B$5="",N441='Start here'!$B$5),1,0))</f>
        <v/>
      </c>
      <c r="P441" s="19">
        <f>IF(A441="","",IFERROR(IF(INDEX(Findings!$C$2:$C$301,MATCH(B441,Findings!$A$2:$A$301,0))="","",INDEX(Findings!$C$2:$C$301,MATCH(B441,Findings!$A$2:$A$301,0))),""))</f>
        <v/>
      </c>
    </row>
    <row r="442">
      <c r="A442" s="14" t="n"/>
      <c r="B442" s="14" t="n"/>
      <c r="C442" s="14" t="n"/>
      <c r="D442" s="14" t="n"/>
      <c r="E442" s="16" t="n"/>
      <c r="F442" s="16" t="n"/>
      <c r="G442" s="14" t="n"/>
      <c r="H442" s="14" t="n"/>
      <c r="I442" s="16" t="n"/>
      <c r="J442" s="17">
        <f>IF(A442="","",IF(AND(P442&lt;&gt;"",P442&gt;'Start here'!$B$4),"Not yet logged",IF(AND(F442&lt;&gt;"",F442&lt;='Start here'!$B$4),IF(AND(H442&lt;&gt;"",I442&lt;&gt;"",I442&lt;='Start here'!$B$4),"Closed and verified","Closed, not verified"),IF(AND(E442&lt;&gt;"",E442&lt;'Start here'!$B$4),"Overdue","Open"))))</f>
        <v/>
      </c>
      <c r="K442" s="18">
        <f>IF(J442="Overdue",'Start here'!$B$4-E442,0)</f>
        <v/>
      </c>
      <c r="L442" s="17">
        <f>IF(A442="","",IF(B442="","Link to a finding",IF(ISNA(MATCH(B442,Findings!$A$2:$A$301,0)),"Finding ID not found",IF(C442="","Describe the corrective action",IF(D442="","Add an owner",IF(E442="","Add a due date",IF(AND(F442&lt;&gt;"",P442&lt;&gt;"",F442&lt;P442),"Completed before the finding was logged",IF(AND(I442&lt;&gt;"",F442&lt;&gt;"",I442&lt;F442),"Verified before completed",IF(AND(H442&lt;&gt;"",H442=D442),"Verifier is the owner",IF(AND(F442&lt;&gt;"",G442=""),"Add completion evidence",IF(AND(F442&lt;&gt;"",H442=""),"Add a verifier",IF(AND(F442&lt;&gt;"",I442=""),"Add a verification date","OK"))))))))))))</f>
        <v/>
      </c>
      <c r="M442" s="17">
        <f>IF(A442="","",IFERROR(INDEX(Findings!$H$2:$H$301,MATCH(B442,Findings!$A$2:$A$301,0)),""))</f>
        <v/>
      </c>
      <c r="N442" s="17">
        <f>IF(A442="","",IFERROR(INDEX(Findings!$O$2:$O$301,MATCH(B442,Findings!$A$2:$A$301,0)),""))</f>
        <v/>
      </c>
      <c r="O442" s="17">
        <f>IF(A442="","",IF(OR('Start here'!$B$5="",N442='Start here'!$B$5),1,0))</f>
        <v/>
      </c>
      <c r="P442" s="19">
        <f>IF(A442="","",IFERROR(IF(INDEX(Findings!$C$2:$C$301,MATCH(B442,Findings!$A$2:$A$301,0))="","",INDEX(Findings!$C$2:$C$301,MATCH(B442,Findings!$A$2:$A$301,0))),""))</f>
        <v/>
      </c>
    </row>
    <row r="443">
      <c r="A443" s="14" t="n"/>
      <c r="B443" s="14" t="n"/>
      <c r="C443" s="14" t="n"/>
      <c r="D443" s="14" t="n"/>
      <c r="E443" s="16" t="n"/>
      <c r="F443" s="16" t="n"/>
      <c r="G443" s="14" t="n"/>
      <c r="H443" s="14" t="n"/>
      <c r="I443" s="16" t="n"/>
      <c r="J443" s="17">
        <f>IF(A443="","",IF(AND(P443&lt;&gt;"",P443&gt;'Start here'!$B$4),"Not yet logged",IF(AND(F443&lt;&gt;"",F443&lt;='Start here'!$B$4),IF(AND(H443&lt;&gt;"",I443&lt;&gt;"",I443&lt;='Start here'!$B$4),"Closed and verified","Closed, not verified"),IF(AND(E443&lt;&gt;"",E443&lt;'Start here'!$B$4),"Overdue","Open"))))</f>
        <v/>
      </c>
      <c r="K443" s="18">
        <f>IF(J443="Overdue",'Start here'!$B$4-E443,0)</f>
        <v/>
      </c>
      <c r="L443" s="17">
        <f>IF(A443="","",IF(B443="","Link to a finding",IF(ISNA(MATCH(B443,Findings!$A$2:$A$301,0)),"Finding ID not found",IF(C443="","Describe the corrective action",IF(D443="","Add an owner",IF(E443="","Add a due date",IF(AND(F443&lt;&gt;"",P443&lt;&gt;"",F443&lt;P443),"Completed before the finding was logged",IF(AND(I443&lt;&gt;"",F443&lt;&gt;"",I443&lt;F443),"Verified before completed",IF(AND(H443&lt;&gt;"",H443=D443),"Verifier is the owner",IF(AND(F443&lt;&gt;"",G443=""),"Add completion evidence",IF(AND(F443&lt;&gt;"",H443=""),"Add a verifier",IF(AND(F443&lt;&gt;"",I443=""),"Add a verification date","OK"))))))))))))</f>
        <v/>
      </c>
      <c r="M443" s="17">
        <f>IF(A443="","",IFERROR(INDEX(Findings!$H$2:$H$301,MATCH(B443,Findings!$A$2:$A$301,0)),""))</f>
        <v/>
      </c>
      <c r="N443" s="17">
        <f>IF(A443="","",IFERROR(INDEX(Findings!$O$2:$O$301,MATCH(B443,Findings!$A$2:$A$301,0)),""))</f>
        <v/>
      </c>
      <c r="O443" s="17">
        <f>IF(A443="","",IF(OR('Start here'!$B$5="",N443='Start here'!$B$5),1,0))</f>
        <v/>
      </c>
      <c r="P443" s="19">
        <f>IF(A443="","",IFERROR(IF(INDEX(Findings!$C$2:$C$301,MATCH(B443,Findings!$A$2:$A$301,0))="","",INDEX(Findings!$C$2:$C$301,MATCH(B443,Findings!$A$2:$A$301,0))),""))</f>
        <v/>
      </c>
    </row>
    <row r="444">
      <c r="A444" s="14" t="n"/>
      <c r="B444" s="14" t="n"/>
      <c r="C444" s="14" t="n"/>
      <c r="D444" s="14" t="n"/>
      <c r="E444" s="16" t="n"/>
      <c r="F444" s="16" t="n"/>
      <c r="G444" s="14" t="n"/>
      <c r="H444" s="14" t="n"/>
      <c r="I444" s="16" t="n"/>
      <c r="J444" s="17">
        <f>IF(A444="","",IF(AND(P444&lt;&gt;"",P444&gt;'Start here'!$B$4),"Not yet logged",IF(AND(F444&lt;&gt;"",F444&lt;='Start here'!$B$4),IF(AND(H444&lt;&gt;"",I444&lt;&gt;"",I444&lt;='Start here'!$B$4),"Closed and verified","Closed, not verified"),IF(AND(E444&lt;&gt;"",E444&lt;'Start here'!$B$4),"Overdue","Open"))))</f>
        <v/>
      </c>
      <c r="K444" s="18">
        <f>IF(J444="Overdue",'Start here'!$B$4-E444,0)</f>
        <v/>
      </c>
      <c r="L444" s="17">
        <f>IF(A444="","",IF(B444="","Link to a finding",IF(ISNA(MATCH(B444,Findings!$A$2:$A$301,0)),"Finding ID not found",IF(C444="","Describe the corrective action",IF(D444="","Add an owner",IF(E444="","Add a due date",IF(AND(F444&lt;&gt;"",P444&lt;&gt;"",F444&lt;P444),"Completed before the finding was logged",IF(AND(I444&lt;&gt;"",F444&lt;&gt;"",I444&lt;F444),"Verified before completed",IF(AND(H444&lt;&gt;"",H444=D444),"Verifier is the owner",IF(AND(F444&lt;&gt;"",G444=""),"Add completion evidence",IF(AND(F444&lt;&gt;"",H444=""),"Add a verifier",IF(AND(F444&lt;&gt;"",I444=""),"Add a verification date","OK"))))))))))))</f>
        <v/>
      </c>
      <c r="M444" s="17">
        <f>IF(A444="","",IFERROR(INDEX(Findings!$H$2:$H$301,MATCH(B444,Findings!$A$2:$A$301,0)),""))</f>
        <v/>
      </c>
      <c r="N444" s="17">
        <f>IF(A444="","",IFERROR(INDEX(Findings!$O$2:$O$301,MATCH(B444,Findings!$A$2:$A$301,0)),""))</f>
        <v/>
      </c>
      <c r="O444" s="17">
        <f>IF(A444="","",IF(OR('Start here'!$B$5="",N444='Start here'!$B$5),1,0))</f>
        <v/>
      </c>
      <c r="P444" s="19">
        <f>IF(A444="","",IFERROR(IF(INDEX(Findings!$C$2:$C$301,MATCH(B444,Findings!$A$2:$A$301,0))="","",INDEX(Findings!$C$2:$C$301,MATCH(B444,Findings!$A$2:$A$301,0))),""))</f>
        <v/>
      </c>
    </row>
    <row r="445">
      <c r="A445" s="14" t="n"/>
      <c r="B445" s="14" t="n"/>
      <c r="C445" s="14" t="n"/>
      <c r="D445" s="14" t="n"/>
      <c r="E445" s="16" t="n"/>
      <c r="F445" s="16" t="n"/>
      <c r="G445" s="14" t="n"/>
      <c r="H445" s="14" t="n"/>
      <c r="I445" s="16" t="n"/>
      <c r="J445" s="17">
        <f>IF(A445="","",IF(AND(P445&lt;&gt;"",P445&gt;'Start here'!$B$4),"Not yet logged",IF(AND(F445&lt;&gt;"",F445&lt;='Start here'!$B$4),IF(AND(H445&lt;&gt;"",I445&lt;&gt;"",I445&lt;='Start here'!$B$4),"Closed and verified","Closed, not verified"),IF(AND(E445&lt;&gt;"",E445&lt;'Start here'!$B$4),"Overdue","Open"))))</f>
        <v/>
      </c>
      <c r="K445" s="18">
        <f>IF(J445="Overdue",'Start here'!$B$4-E445,0)</f>
        <v/>
      </c>
      <c r="L445" s="17">
        <f>IF(A445="","",IF(B445="","Link to a finding",IF(ISNA(MATCH(B445,Findings!$A$2:$A$301,0)),"Finding ID not found",IF(C445="","Describe the corrective action",IF(D445="","Add an owner",IF(E445="","Add a due date",IF(AND(F445&lt;&gt;"",P445&lt;&gt;"",F445&lt;P445),"Completed before the finding was logged",IF(AND(I445&lt;&gt;"",F445&lt;&gt;"",I445&lt;F445),"Verified before completed",IF(AND(H445&lt;&gt;"",H445=D445),"Verifier is the owner",IF(AND(F445&lt;&gt;"",G445=""),"Add completion evidence",IF(AND(F445&lt;&gt;"",H445=""),"Add a verifier",IF(AND(F445&lt;&gt;"",I445=""),"Add a verification date","OK"))))))))))))</f>
        <v/>
      </c>
      <c r="M445" s="17">
        <f>IF(A445="","",IFERROR(INDEX(Findings!$H$2:$H$301,MATCH(B445,Findings!$A$2:$A$301,0)),""))</f>
        <v/>
      </c>
      <c r="N445" s="17">
        <f>IF(A445="","",IFERROR(INDEX(Findings!$O$2:$O$301,MATCH(B445,Findings!$A$2:$A$301,0)),""))</f>
        <v/>
      </c>
      <c r="O445" s="17">
        <f>IF(A445="","",IF(OR('Start here'!$B$5="",N445='Start here'!$B$5),1,0))</f>
        <v/>
      </c>
      <c r="P445" s="19">
        <f>IF(A445="","",IFERROR(IF(INDEX(Findings!$C$2:$C$301,MATCH(B445,Findings!$A$2:$A$301,0))="","",INDEX(Findings!$C$2:$C$301,MATCH(B445,Findings!$A$2:$A$301,0))),""))</f>
        <v/>
      </c>
    </row>
    <row r="446">
      <c r="A446" s="14" t="n"/>
      <c r="B446" s="14" t="n"/>
      <c r="C446" s="14" t="n"/>
      <c r="D446" s="14" t="n"/>
      <c r="E446" s="16" t="n"/>
      <c r="F446" s="16" t="n"/>
      <c r="G446" s="14" t="n"/>
      <c r="H446" s="14" t="n"/>
      <c r="I446" s="16" t="n"/>
      <c r="J446" s="17">
        <f>IF(A446="","",IF(AND(P446&lt;&gt;"",P446&gt;'Start here'!$B$4),"Not yet logged",IF(AND(F446&lt;&gt;"",F446&lt;='Start here'!$B$4),IF(AND(H446&lt;&gt;"",I446&lt;&gt;"",I446&lt;='Start here'!$B$4),"Closed and verified","Closed, not verified"),IF(AND(E446&lt;&gt;"",E446&lt;'Start here'!$B$4),"Overdue","Open"))))</f>
        <v/>
      </c>
      <c r="K446" s="18">
        <f>IF(J446="Overdue",'Start here'!$B$4-E446,0)</f>
        <v/>
      </c>
      <c r="L446" s="17">
        <f>IF(A446="","",IF(B446="","Link to a finding",IF(ISNA(MATCH(B446,Findings!$A$2:$A$301,0)),"Finding ID not found",IF(C446="","Describe the corrective action",IF(D446="","Add an owner",IF(E446="","Add a due date",IF(AND(F446&lt;&gt;"",P446&lt;&gt;"",F446&lt;P446),"Completed before the finding was logged",IF(AND(I446&lt;&gt;"",F446&lt;&gt;"",I446&lt;F446),"Verified before completed",IF(AND(H446&lt;&gt;"",H446=D446),"Verifier is the owner",IF(AND(F446&lt;&gt;"",G446=""),"Add completion evidence",IF(AND(F446&lt;&gt;"",H446=""),"Add a verifier",IF(AND(F446&lt;&gt;"",I446=""),"Add a verification date","OK"))))))))))))</f>
        <v/>
      </c>
      <c r="M446" s="17">
        <f>IF(A446="","",IFERROR(INDEX(Findings!$H$2:$H$301,MATCH(B446,Findings!$A$2:$A$301,0)),""))</f>
        <v/>
      </c>
      <c r="N446" s="17">
        <f>IF(A446="","",IFERROR(INDEX(Findings!$O$2:$O$301,MATCH(B446,Findings!$A$2:$A$301,0)),""))</f>
        <v/>
      </c>
      <c r="O446" s="17">
        <f>IF(A446="","",IF(OR('Start here'!$B$5="",N446='Start here'!$B$5),1,0))</f>
        <v/>
      </c>
      <c r="P446" s="19">
        <f>IF(A446="","",IFERROR(IF(INDEX(Findings!$C$2:$C$301,MATCH(B446,Findings!$A$2:$A$301,0))="","",INDEX(Findings!$C$2:$C$301,MATCH(B446,Findings!$A$2:$A$301,0))),""))</f>
        <v/>
      </c>
    </row>
    <row r="447">
      <c r="A447" s="14" t="n"/>
      <c r="B447" s="14" t="n"/>
      <c r="C447" s="14" t="n"/>
      <c r="D447" s="14" t="n"/>
      <c r="E447" s="16" t="n"/>
      <c r="F447" s="16" t="n"/>
      <c r="G447" s="14" t="n"/>
      <c r="H447" s="14" t="n"/>
      <c r="I447" s="16" t="n"/>
      <c r="J447" s="17">
        <f>IF(A447="","",IF(AND(P447&lt;&gt;"",P447&gt;'Start here'!$B$4),"Not yet logged",IF(AND(F447&lt;&gt;"",F447&lt;='Start here'!$B$4),IF(AND(H447&lt;&gt;"",I447&lt;&gt;"",I447&lt;='Start here'!$B$4),"Closed and verified","Closed, not verified"),IF(AND(E447&lt;&gt;"",E447&lt;'Start here'!$B$4),"Overdue","Open"))))</f>
        <v/>
      </c>
      <c r="K447" s="18">
        <f>IF(J447="Overdue",'Start here'!$B$4-E447,0)</f>
        <v/>
      </c>
      <c r="L447" s="17">
        <f>IF(A447="","",IF(B447="","Link to a finding",IF(ISNA(MATCH(B447,Findings!$A$2:$A$301,0)),"Finding ID not found",IF(C447="","Describe the corrective action",IF(D447="","Add an owner",IF(E447="","Add a due date",IF(AND(F447&lt;&gt;"",P447&lt;&gt;"",F447&lt;P447),"Completed before the finding was logged",IF(AND(I447&lt;&gt;"",F447&lt;&gt;"",I447&lt;F447),"Verified before completed",IF(AND(H447&lt;&gt;"",H447=D447),"Verifier is the owner",IF(AND(F447&lt;&gt;"",G447=""),"Add completion evidence",IF(AND(F447&lt;&gt;"",H447=""),"Add a verifier",IF(AND(F447&lt;&gt;"",I447=""),"Add a verification date","OK"))))))))))))</f>
        <v/>
      </c>
      <c r="M447" s="17">
        <f>IF(A447="","",IFERROR(INDEX(Findings!$H$2:$H$301,MATCH(B447,Findings!$A$2:$A$301,0)),""))</f>
        <v/>
      </c>
      <c r="N447" s="17">
        <f>IF(A447="","",IFERROR(INDEX(Findings!$O$2:$O$301,MATCH(B447,Findings!$A$2:$A$301,0)),""))</f>
        <v/>
      </c>
      <c r="O447" s="17">
        <f>IF(A447="","",IF(OR('Start here'!$B$5="",N447='Start here'!$B$5),1,0))</f>
        <v/>
      </c>
      <c r="P447" s="19">
        <f>IF(A447="","",IFERROR(IF(INDEX(Findings!$C$2:$C$301,MATCH(B447,Findings!$A$2:$A$301,0))="","",INDEX(Findings!$C$2:$C$301,MATCH(B447,Findings!$A$2:$A$301,0))),""))</f>
        <v/>
      </c>
    </row>
    <row r="448">
      <c r="A448" s="14" t="n"/>
      <c r="B448" s="14" t="n"/>
      <c r="C448" s="14" t="n"/>
      <c r="D448" s="14" t="n"/>
      <c r="E448" s="16" t="n"/>
      <c r="F448" s="16" t="n"/>
      <c r="G448" s="14" t="n"/>
      <c r="H448" s="14" t="n"/>
      <c r="I448" s="16" t="n"/>
      <c r="J448" s="17">
        <f>IF(A448="","",IF(AND(P448&lt;&gt;"",P448&gt;'Start here'!$B$4),"Not yet logged",IF(AND(F448&lt;&gt;"",F448&lt;='Start here'!$B$4),IF(AND(H448&lt;&gt;"",I448&lt;&gt;"",I448&lt;='Start here'!$B$4),"Closed and verified","Closed, not verified"),IF(AND(E448&lt;&gt;"",E448&lt;'Start here'!$B$4),"Overdue","Open"))))</f>
        <v/>
      </c>
      <c r="K448" s="18">
        <f>IF(J448="Overdue",'Start here'!$B$4-E448,0)</f>
        <v/>
      </c>
      <c r="L448" s="17">
        <f>IF(A448="","",IF(B448="","Link to a finding",IF(ISNA(MATCH(B448,Findings!$A$2:$A$301,0)),"Finding ID not found",IF(C448="","Describe the corrective action",IF(D448="","Add an owner",IF(E448="","Add a due date",IF(AND(F448&lt;&gt;"",P448&lt;&gt;"",F448&lt;P448),"Completed before the finding was logged",IF(AND(I448&lt;&gt;"",F448&lt;&gt;"",I448&lt;F448),"Verified before completed",IF(AND(H448&lt;&gt;"",H448=D448),"Verifier is the owner",IF(AND(F448&lt;&gt;"",G448=""),"Add completion evidence",IF(AND(F448&lt;&gt;"",H448=""),"Add a verifier",IF(AND(F448&lt;&gt;"",I448=""),"Add a verification date","OK"))))))))))))</f>
        <v/>
      </c>
      <c r="M448" s="17">
        <f>IF(A448="","",IFERROR(INDEX(Findings!$H$2:$H$301,MATCH(B448,Findings!$A$2:$A$301,0)),""))</f>
        <v/>
      </c>
      <c r="N448" s="17">
        <f>IF(A448="","",IFERROR(INDEX(Findings!$O$2:$O$301,MATCH(B448,Findings!$A$2:$A$301,0)),""))</f>
        <v/>
      </c>
      <c r="O448" s="17">
        <f>IF(A448="","",IF(OR('Start here'!$B$5="",N448='Start here'!$B$5),1,0))</f>
        <v/>
      </c>
      <c r="P448" s="19">
        <f>IF(A448="","",IFERROR(IF(INDEX(Findings!$C$2:$C$301,MATCH(B448,Findings!$A$2:$A$301,0))="","",INDEX(Findings!$C$2:$C$301,MATCH(B448,Findings!$A$2:$A$301,0))),""))</f>
        <v/>
      </c>
    </row>
    <row r="449">
      <c r="A449" s="14" t="n"/>
      <c r="B449" s="14" t="n"/>
      <c r="C449" s="14" t="n"/>
      <c r="D449" s="14" t="n"/>
      <c r="E449" s="16" t="n"/>
      <c r="F449" s="16" t="n"/>
      <c r="G449" s="14" t="n"/>
      <c r="H449" s="14" t="n"/>
      <c r="I449" s="16" t="n"/>
      <c r="J449" s="17">
        <f>IF(A449="","",IF(AND(P449&lt;&gt;"",P449&gt;'Start here'!$B$4),"Not yet logged",IF(AND(F449&lt;&gt;"",F449&lt;='Start here'!$B$4),IF(AND(H449&lt;&gt;"",I449&lt;&gt;"",I449&lt;='Start here'!$B$4),"Closed and verified","Closed, not verified"),IF(AND(E449&lt;&gt;"",E449&lt;'Start here'!$B$4),"Overdue","Open"))))</f>
        <v/>
      </c>
      <c r="K449" s="18">
        <f>IF(J449="Overdue",'Start here'!$B$4-E449,0)</f>
        <v/>
      </c>
      <c r="L449" s="17">
        <f>IF(A449="","",IF(B449="","Link to a finding",IF(ISNA(MATCH(B449,Findings!$A$2:$A$301,0)),"Finding ID not found",IF(C449="","Describe the corrective action",IF(D449="","Add an owner",IF(E449="","Add a due date",IF(AND(F449&lt;&gt;"",P449&lt;&gt;"",F449&lt;P449),"Completed before the finding was logged",IF(AND(I449&lt;&gt;"",F449&lt;&gt;"",I449&lt;F449),"Verified before completed",IF(AND(H449&lt;&gt;"",H449=D449),"Verifier is the owner",IF(AND(F449&lt;&gt;"",G449=""),"Add completion evidence",IF(AND(F449&lt;&gt;"",H449=""),"Add a verifier",IF(AND(F449&lt;&gt;"",I449=""),"Add a verification date","OK"))))))))))))</f>
        <v/>
      </c>
      <c r="M449" s="17">
        <f>IF(A449="","",IFERROR(INDEX(Findings!$H$2:$H$301,MATCH(B449,Findings!$A$2:$A$301,0)),""))</f>
        <v/>
      </c>
      <c r="N449" s="17">
        <f>IF(A449="","",IFERROR(INDEX(Findings!$O$2:$O$301,MATCH(B449,Findings!$A$2:$A$301,0)),""))</f>
        <v/>
      </c>
      <c r="O449" s="17">
        <f>IF(A449="","",IF(OR('Start here'!$B$5="",N449='Start here'!$B$5),1,0))</f>
        <v/>
      </c>
      <c r="P449" s="19">
        <f>IF(A449="","",IFERROR(IF(INDEX(Findings!$C$2:$C$301,MATCH(B449,Findings!$A$2:$A$301,0))="","",INDEX(Findings!$C$2:$C$301,MATCH(B449,Findings!$A$2:$A$301,0))),""))</f>
        <v/>
      </c>
    </row>
    <row r="450">
      <c r="A450" s="14" t="n"/>
      <c r="B450" s="14" t="n"/>
      <c r="C450" s="14" t="n"/>
      <c r="D450" s="14" t="n"/>
      <c r="E450" s="16" t="n"/>
      <c r="F450" s="16" t="n"/>
      <c r="G450" s="14" t="n"/>
      <c r="H450" s="14" t="n"/>
      <c r="I450" s="16" t="n"/>
      <c r="J450" s="17">
        <f>IF(A450="","",IF(AND(P450&lt;&gt;"",P450&gt;'Start here'!$B$4),"Not yet logged",IF(AND(F450&lt;&gt;"",F450&lt;='Start here'!$B$4),IF(AND(H450&lt;&gt;"",I450&lt;&gt;"",I450&lt;='Start here'!$B$4),"Closed and verified","Closed, not verified"),IF(AND(E450&lt;&gt;"",E450&lt;'Start here'!$B$4),"Overdue","Open"))))</f>
        <v/>
      </c>
      <c r="K450" s="18">
        <f>IF(J450="Overdue",'Start here'!$B$4-E450,0)</f>
        <v/>
      </c>
      <c r="L450" s="17">
        <f>IF(A450="","",IF(B450="","Link to a finding",IF(ISNA(MATCH(B450,Findings!$A$2:$A$301,0)),"Finding ID not found",IF(C450="","Describe the corrective action",IF(D450="","Add an owner",IF(E450="","Add a due date",IF(AND(F450&lt;&gt;"",P450&lt;&gt;"",F450&lt;P450),"Completed before the finding was logged",IF(AND(I450&lt;&gt;"",F450&lt;&gt;"",I450&lt;F450),"Verified before completed",IF(AND(H450&lt;&gt;"",H450=D450),"Verifier is the owner",IF(AND(F450&lt;&gt;"",G450=""),"Add completion evidence",IF(AND(F450&lt;&gt;"",H450=""),"Add a verifier",IF(AND(F450&lt;&gt;"",I450=""),"Add a verification date","OK"))))))))))))</f>
        <v/>
      </c>
      <c r="M450" s="17">
        <f>IF(A450="","",IFERROR(INDEX(Findings!$H$2:$H$301,MATCH(B450,Findings!$A$2:$A$301,0)),""))</f>
        <v/>
      </c>
      <c r="N450" s="17">
        <f>IF(A450="","",IFERROR(INDEX(Findings!$O$2:$O$301,MATCH(B450,Findings!$A$2:$A$301,0)),""))</f>
        <v/>
      </c>
      <c r="O450" s="17">
        <f>IF(A450="","",IF(OR('Start here'!$B$5="",N450='Start here'!$B$5),1,0))</f>
        <v/>
      </c>
      <c r="P450" s="19">
        <f>IF(A450="","",IFERROR(IF(INDEX(Findings!$C$2:$C$301,MATCH(B450,Findings!$A$2:$A$301,0))="","",INDEX(Findings!$C$2:$C$301,MATCH(B450,Findings!$A$2:$A$301,0))),""))</f>
        <v/>
      </c>
    </row>
    <row r="451">
      <c r="A451" s="14" t="n"/>
      <c r="B451" s="14" t="n"/>
      <c r="C451" s="14" t="n"/>
      <c r="D451" s="14" t="n"/>
      <c r="E451" s="16" t="n"/>
      <c r="F451" s="16" t="n"/>
      <c r="G451" s="14" t="n"/>
      <c r="H451" s="14" t="n"/>
      <c r="I451" s="16" t="n"/>
      <c r="J451" s="17">
        <f>IF(A451="","",IF(AND(P451&lt;&gt;"",P451&gt;'Start here'!$B$4),"Not yet logged",IF(AND(F451&lt;&gt;"",F451&lt;='Start here'!$B$4),IF(AND(H451&lt;&gt;"",I451&lt;&gt;"",I451&lt;='Start here'!$B$4),"Closed and verified","Closed, not verified"),IF(AND(E451&lt;&gt;"",E451&lt;'Start here'!$B$4),"Overdue","Open"))))</f>
        <v/>
      </c>
      <c r="K451" s="18">
        <f>IF(J451="Overdue",'Start here'!$B$4-E451,0)</f>
        <v/>
      </c>
      <c r="L451" s="17">
        <f>IF(A451="","",IF(B451="","Link to a finding",IF(ISNA(MATCH(B451,Findings!$A$2:$A$301,0)),"Finding ID not found",IF(C451="","Describe the corrective action",IF(D451="","Add an owner",IF(E451="","Add a due date",IF(AND(F451&lt;&gt;"",P451&lt;&gt;"",F451&lt;P451),"Completed before the finding was logged",IF(AND(I451&lt;&gt;"",F451&lt;&gt;"",I451&lt;F451),"Verified before completed",IF(AND(H451&lt;&gt;"",H451=D451),"Verifier is the owner",IF(AND(F451&lt;&gt;"",G451=""),"Add completion evidence",IF(AND(F451&lt;&gt;"",H451=""),"Add a verifier",IF(AND(F451&lt;&gt;"",I451=""),"Add a verification date","OK"))))))))))))</f>
        <v/>
      </c>
      <c r="M451" s="17">
        <f>IF(A451="","",IFERROR(INDEX(Findings!$H$2:$H$301,MATCH(B451,Findings!$A$2:$A$301,0)),""))</f>
        <v/>
      </c>
      <c r="N451" s="17">
        <f>IF(A451="","",IFERROR(INDEX(Findings!$O$2:$O$301,MATCH(B451,Findings!$A$2:$A$301,0)),""))</f>
        <v/>
      </c>
      <c r="O451" s="17">
        <f>IF(A451="","",IF(OR('Start here'!$B$5="",N451='Start here'!$B$5),1,0))</f>
        <v/>
      </c>
      <c r="P451" s="19">
        <f>IF(A451="","",IFERROR(IF(INDEX(Findings!$C$2:$C$301,MATCH(B451,Findings!$A$2:$A$301,0))="","",INDEX(Findings!$C$2:$C$301,MATCH(B451,Findings!$A$2:$A$301,0))),""))</f>
        <v/>
      </c>
    </row>
    <row r="452">
      <c r="A452" s="14" t="n"/>
      <c r="B452" s="14" t="n"/>
      <c r="C452" s="14" t="n"/>
      <c r="D452" s="14" t="n"/>
      <c r="E452" s="16" t="n"/>
      <c r="F452" s="16" t="n"/>
      <c r="G452" s="14" t="n"/>
      <c r="H452" s="14" t="n"/>
      <c r="I452" s="16" t="n"/>
      <c r="J452" s="17">
        <f>IF(A452="","",IF(AND(P452&lt;&gt;"",P452&gt;'Start here'!$B$4),"Not yet logged",IF(AND(F452&lt;&gt;"",F452&lt;='Start here'!$B$4),IF(AND(H452&lt;&gt;"",I452&lt;&gt;"",I452&lt;='Start here'!$B$4),"Closed and verified","Closed, not verified"),IF(AND(E452&lt;&gt;"",E452&lt;'Start here'!$B$4),"Overdue","Open"))))</f>
        <v/>
      </c>
      <c r="K452" s="18">
        <f>IF(J452="Overdue",'Start here'!$B$4-E452,0)</f>
        <v/>
      </c>
      <c r="L452" s="17">
        <f>IF(A452="","",IF(B452="","Link to a finding",IF(ISNA(MATCH(B452,Findings!$A$2:$A$301,0)),"Finding ID not found",IF(C452="","Describe the corrective action",IF(D452="","Add an owner",IF(E452="","Add a due date",IF(AND(F452&lt;&gt;"",P452&lt;&gt;"",F452&lt;P452),"Completed before the finding was logged",IF(AND(I452&lt;&gt;"",F452&lt;&gt;"",I452&lt;F452),"Verified before completed",IF(AND(H452&lt;&gt;"",H452=D452),"Verifier is the owner",IF(AND(F452&lt;&gt;"",G452=""),"Add completion evidence",IF(AND(F452&lt;&gt;"",H452=""),"Add a verifier",IF(AND(F452&lt;&gt;"",I452=""),"Add a verification date","OK"))))))))))))</f>
        <v/>
      </c>
      <c r="M452" s="17">
        <f>IF(A452="","",IFERROR(INDEX(Findings!$H$2:$H$301,MATCH(B452,Findings!$A$2:$A$301,0)),""))</f>
        <v/>
      </c>
      <c r="N452" s="17">
        <f>IF(A452="","",IFERROR(INDEX(Findings!$O$2:$O$301,MATCH(B452,Findings!$A$2:$A$301,0)),""))</f>
        <v/>
      </c>
      <c r="O452" s="17">
        <f>IF(A452="","",IF(OR('Start here'!$B$5="",N452='Start here'!$B$5),1,0))</f>
        <v/>
      </c>
      <c r="P452" s="19">
        <f>IF(A452="","",IFERROR(IF(INDEX(Findings!$C$2:$C$301,MATCH(B452,Findings!$A$2:$A$301,0))="","",INDEX(Findings!$C$2:$C$301,MATCH(B452,Findings!$A$2:$A$301,0))),""))</f>
        <v/>
      </c>
    </row>
    <row r="453">
      <c r="A453" s="14" t="n"/>
      <c r="B453" s="14" t="n"/>
      <c r="C453" s="14" t="n"/>
      <c r="D453" s="14" t="n"/>
      <c r="E453" s="16" t="n"/>
      <c r="F453" s="16" t="n"/>
      <c r="G453" s="14" t="n"/>
      <c r="H453" s="14" t="n"/>
      <c r="I453" s="16" t="n"/>
      <c r="J453" s="17">
        <f>IF(A453="","",IF(AND(P453&lt;&gt;"",P453&gt;'Start here'!$B$4),"Not yet logged",IF(AND(F453&lt;&gt;"",F453&lt;='Start here'!$B$4),IF(AND(H453&lt;&gt;"",I453&lt;&gt;"",I453&lt;='Start here'!$B$4),"Closed and verified","Closed, not verified"),IF(AND(E453&lt;&gt;"",E453&lt;'Start here'!$B$4),"Overdue","Open"))))</f>
        <v/>
      </c>
      <c r="K453" s="18">
        <f>IF(J453="Overdue",'Start here'!$B$4-E453,0)</f>
        <v/>
      </c>
      <c r="L453" s="17">
        <f>IF(A453="","",IF(B453="","Link to a finding",IF(ISNA(MATCH(B453,Findings!$A$2:$A$301,0)),"Finding ID not found",IF(C453="","Describe the corrective action",IF(D453="","Add an owner",IF(E453="","Add a due date",IF(AND(F453&lt;&gt;"",P453&lt;&gt;"",F453&lt;P453),"Completed before the finding was logged",IF(AND(I453&lt;&gt;"",F453&lt;&gt;"",I453&lt;F453),"Verified before completed",IF(AND(H453&lt;&gt;"",H453=D453),"Verifier is the owner",IF(AND(F453&lt;&gt;"",G453=""),"Add completion evidence",IF(AND(F453&lt;&gt;"",H453=""),"Add a verifier",IF(AND(F453&lt;&gt;"",I453=""),"Add a verification date","OK"))))))))))))</f>
        <v/>
      </c>
      <c r="M453" s="17">
        <f>IF(A453="","",IFERROR(INDEX(Findings!$H$2:$H$301,MATCH(B453,Findings!$A$2:$A$301,0)),""))</f>
        <v/>
      </c>
      <c r="N453" s="17">
        <f>IF(A453="","",IFERROR(INDEX(Findings!$O$2:$O$301,MATCH(B453,Findings!$A$2:$A$301,0)),""))</f>
        <v/>
      </c>
      <c r="O453" s="17">
        <f>IF(A453="","",IF(OR('Start here'!$B$5="",N453='Start here'!$B$5),1,0))</f>
        <v/>
      </c>
      <c r="P453" s="19">
        <f>IF(A453="","",IFERROR(IF(INDEX(Findings!$C$2:$C$301,MATCH(B453,Findings!$A$2:$A$301,0))="","",INDEX(Findings!$C$2:$C$301,MATCH(B453,Findings!$A$2:$A$301,0))),""))</f>
        <v/>
      </c>
    </row>
    <row r="454">
      <c r="A454" s="14" t="n"/>
      <c r="B454" s="14" t="n"/>
      <c r="C454" s="14" t="n"/>
      <c r="D454" s="14" t="n"/>
      <c r="E454" s="16" t="n"/>
      <c r="F454" s="16" t="n"/>
      <c r="G454" s="14" t="n"/>
      <c r="H454" s="14" t="n"/>
      <c r="I454" s="16" t="n"/>
      <c r="J454" s="17">
        <f>IF(A454="","",IF(AND(P454&lt;&gt;"",P454&gt;'Start here'!$B$4),"Not yet logged",IF(AND(F454&lt;&gt;"",F454&lt;='Start here'!$B$4),IF(AND(H454&lt;&gt;"",I454&lt;&gt;"",I454&lt;='Start here'!$B$4),"Closed and verified","Closed, not verified"),IF(AND(E454&lt;&gt;"",E454&lt;'Start here'!$B$4),"Overdue","Open"))))</f>
        <v/>
      </c>
      <c r="K454" s="18">
        <f>IF(J454="Overdue",'Start here'!$B$4-E454,0)</f>
        <v/>
      </c>
      <c r="L454" s="17">
        <f>IF(A454="","",IF(B454="","Link to a finding",IF(ISNA(MATCH(B454,Findings!$A$2:$A$301,0)),"Finding ID not found",IF(C454="","Describe the corrective action",IF(D454="","Add an owner",IF(E454="","Add a due date",IF(AND(F454&lt;&gt;"",P454&lt;&gt;"",F454&lt;P454),"Completed before the finding was logged",IF(AND(I454&lt;&gt;"",F454&lt;&gt;"",I454&lt;F454),"Verified before completed",IF(AND(H454&lt;&gt;"",H454=D454),"Verifier is the owner",IF(AND(F454&lt;&gt;"",G454=""),"Add completion evidence",IF(AND(F454&lt;&gt;"",H454=""),"Add a verifier",IF(AND(F454&lt;&gt;"",I454=""),"Add a verification date","OK"))))))))))))</f>
        <v/>
      </c>
      <c r="M454" s="17">
        <f>IF(A454="","",IFERROR(INDEX(Findings!$H$2:$H$301,MATCH(B454,Findings!$A$2:$A$301,0)),""))</f>
        <v/>
      </c>
      <c r="N454" s="17">
        <f>IF(A454="","",IFERROR(INDEX(Findings!$O$2:$O$301,MATCH(B454,Findings!$A$2:$A$301,0)),""))</f>
        <v/>
      </c>
      <c r="O454" s="17">
        <f>IF(A454="","",IF(OR('Start here'!$B$5="",N454='Start here'!$B$5),1,0))</f>
        <v/>
      </c>
      <c r="P454" s="19">
        <f>IF(A454="","",IFERROR(IF(INDEX(Findings!$C$2:$C$301,MATCH(B454,Findings!$A$2:$A$301,0))="","",INDEX(Findings!$C$2:$C$301,MATCH(B454,Findings!$A$2:$A$301,0))),""))</f>
        <v/>
      </c>
    </row>
    <row r="455">
      <c r="A455" s="14" t="n"/>
      <c r="B455" s="14" t="n"/>
      <c r="C455" s="14" t="n"/>
      <c r="D455" s="14" t="n"/>
      <c r="E455" s="16" t="n"/>
      <c r="F455" s="16" t="n"/>
      <c r="G455" s="14" t="n"/>
      <c r="H455" s="14" t="n"/>
      <c r="I455" s="16" t="n"/>
      <c r="J455" s="17">
        <f>IF(A455="","",IF(AND(P455&lt;&gt;"",P455&gt;'Start here'!$B$4),"Not yet logged",IF(AND(F455&lt;&gt;"",F455&lt;='Start here'!$B$4),IF(AND(H455&lt;&gt;"",I455&lt;&gt;"",I455&lt;='Start here'!$B$4),"Closed and verified","Closed, not verified"),IF(AND(E455&lt;&gt;"",E455&lt;'Start here'!$B$4),"Overdue","Open"))))</f>
        <v/>
      </c>
      <c r="K455" s="18">
        <f>IF(J455="Overdue",'Start here'!$B$4-E455,0)</f>
        <v/>
      </c>
      <c r="L455" s="17">
        <f>IF(A455="","",IF(B455="","Link to a finding",IF(ISNA(MATCH(B455,Findings!$A$2:$A$301,0)),"Finding ID not found",IF(C455="","Describe the corrective action",IF(D455="","Add an owner",IF(E455="","Add a due date",IF(AND(F455&lt;&gt;"",P455&lt;&gt;"",F455&lt;P455),"Completed before the finding was logged",IF(AND(I455&lt;&gt;"",F455&lt;&gt;"",I455&lt;F455),"Verified before completed",IF(AND(H455&lt;&gt;"",H455=D455),"Verifier is the owner",IF(AND(F455&lt;&gt;"",G455=""),"Add completion evidence",IF(AND(F455&lt;&gt;"",H455=""),"Add a verifier",IF(AND(F455&lt;&gt;"",I455=""),"Add a verification date","OK"))))))))))))</f>
        <v/>
      </c>
      <c r="M455" s="17">
        <f>IF(A455="","",IFERROR(INDEX(Findings!$H$2:$H$301,MATCH(B455,Findings!$A$2:$A$301,0)),""))</f>
        <v/>
      </c>
      <c r="N455" s="17">
        <f>IF(A455="","",IFERROR(INDEX(Findings!$O$2:$O$301,MATCH(B455,Findings!$A$2:$A$301,0)),""))</f>
        <v/>
      </c>
      <c r="O455" s="17">
        <f>IF(A455="","",IF(OR('Start here'!$B$5="",N455='Start here'!$B$5),1,0))</f>
        <v/>
      </c>
      <c r="P455" s="19">
        <f>IF(A455="","",IFERROR(IF(INDEX(Findings!$C$2:$C$301,MATCH(B455,Findings!$A$2:$A$301,0))="","",INDEX(Findings!$C$2:$C$301,MATCH(B455,Findings!$A$2:$A$301,0))),""))</f>
        <v/>
      </c>
    </row>
    <row r="456">
      <c r="A456" s="14" t="n"/>
      <c r="B456" s="14" t="n"/>
      <c r="C456" s="14" t="n"/>
      <c r="D456" s="14" t="n"/>
      <c r="E456" s="16" t="n"/>
      <c r="F456" s="16" t="n"/>
      <c r="G456" s="14" t="n"/>
      <c r="H456" s="14" t="n"/>
      <c r="I456" s="16" t="n"/>
      <c r="J456" s="17">
        <f>IF(A456="","",IF(AND(P456&lt;&gt;"",P456&gt;'Start here'!$B$4),"Not yet logged",IF(AND(F456&lt;&gt;"",F456&lt;='Start here'!$B$4),IF(AND(H456&lt;&gt;"",I456&lt;&gt;"",I456&lt;='Start here'!$B$4),"Closed and verified","Closed, not verified"),IF(AND(E456&lt;&gt;"",E456&lt;'Start here'!$B$4),"Overdue","Open"))))</f>
        <v/>
      </c>
      <c r="K456" s="18">
        <f>IF(J456="Overdue",'Start here'!$B$4-E456,0)</f>
        <v/>
      </c>
      <c r="L456" s="17">
        <f>IF(A456="","",IF(B456="","Link to a finding",IF(ISNA(MATCH(B456,Findings!$A$2:$A$301,0)),"Finding ID not found",IF(C456="","Describe the corrective action",IF(D456="","Add an owner",IF(E456="","Add a due date",IF(AND(F456&lt;&gt;"",P456&lt;&gt;"",F456&lt;P456),"Completed before the finding was logged",IF(AND(I456&lt;&gt;"",F456&lt;&gt;"",I456&lt;F456),"Verified before completed",IF(AND(H456&lt;&gt;"",H456=D456),"Verifier is the owner",IF(AND(F456&lt;&gt;"",G456=""),"Add completion evidence",IF(AND(F456&lt;&gt;"",H456=""),"Add a verifier",IF(AND(F456&lt;&gt;"",I456=""),"Add a verification date","OK"))))))))))))</f>
        <v/>
      </c>
      <c r="M456" s="17">
        <f>IF(A456="","",IFERROR(INDEX(Findings!$H$2:$H$301,MATCH(B456,Findings!$A$2:$A$301,0)),""))</f>
        <v/>
      </c>
      <c r="N456" s="17">
        <f>IF(A456="","",IFERROR(INDEX(Findings!$O$2:$O$301,MATCH(B456,Findings!$A$2:$A$301,0)),""))</f>
        <v/>
      </c>
      <c r="O456" s="17">
        <f>IF(A456="","",IF(OR('Start here'!$B$5="",N456='Start here'!$B$5),1,0))</f>
        <v/>
      </c>
      <c r="P456" s="19">
        <f>IF(A456="","",IFERROR(IF(INDEX(Findings!$C$2:$C$301,MATCH(B456,Findings!$A$2:$A$301,0))="","",INDEX(Findings!$C$2:$C$301,MATCH(B456,Findings!$A$2:$A$301,0))),""))</f>
        <v/>
      </c>
    </row>
    <row r="457">
      <c r="A457" s="14" t="n"/>
      <c r="B457" s="14" t="n"/>
      <c r="C457" s="14" t="n"/>
      <c r="D457" s="14" t="n"/>
      <c r="E457" s="16" t="n"/>
      <c r="F457" s="16" t="n"/>
      <c r="G457" s="14" t="n"/>
      <c r="H457" s="14" t="n"/>
      <c r="I457" s="16" t="n"/>
      <c r="J457" s="17">
        <f>IF(A457="","",IF(AND(P457&lt;&gt;"",P457&gt;'Start here'!$B$4),"Not yet logged",IF(AND(F457&lt;&gt;"",F457&lt;='Start here'!$B$4),IF(AND(H457&lt;&gt;"",I457&lt;&gt;"",I457&lt;='Start here'!$B$4),"Closed and verified","Closed, not verified"),IF(AND(E457&lt;&gt;"",E457&lt;'Start here'!$B$4),"Overdue","Open"))))</f>
        <v/>
      </c>
      <c r="K457" s="18">
        <f>IF(J457="Overdue",'Start here'!$B$4-E457,0)</f>
        <v/>
      </c>
      <c r="L457" s="17">
        <f>IF(A457="","",IF(B457="","Link to a finding",IF(ISNA(MATCH(B457,Findings!$A$2:$A$301,0)),"Finding ID not found",IF(C457="","Describe the corrective action",IF(D457="","Add an owner",IF(E457="","Add a due date",IF(AND(F457&lt;&gt;"",P457&lt;&gt;"",F457&lt;P457),"Completed before the finding was logged",IF(AND(I457&lt;&gt;"",F457&lt;&gt;"",I457&lt;F457),"Verified before completed",IF(AND(H457&lt;&gt;"",H457=D457),"Verifier is the owner",IF(AND(F457&lt;&gt;"",G457=""),"Add completion evidence",IF(AND(F457&lt;&gt;"",H457=""),"Add a verifier",IF(AND(F457&lt;&gt;"",I457=""),"Add a verification date","OK"))))))))))))</f>
        <v/>
      </c>
      <c r="M457" s="17">
        <f>IF(A457="","",IFERROR(INDEX(Findings!$H$2:$H$301,MATCH(B457,Findings!$A$2:$A$301,0)),""))</f>
        <v/>
      </c>
      <c r="N457" s="17">
        <f>IF(A457="","",IFERROR(INDEX(Findings!$O$2:$O$301,MATCH(B457,Findings!$A$2:$A$301,0)),""))</f>
        <v/>
      </c>
      <c r="O457" s="17">
        <f>IF(A457="","",IF(OR('Start here'!$B$5="",N457='Start here'!$B$5),1,0))</f>
        <v/>
      </c>
      <c r="P457" s="19">
        <f>IF(A457="","",IFERROR(IF(INDEX(Findings!$C$2:$C$301,MATCH(B457,Findings!$A$2:$A$301,0))="","",INDEX(Findings!$C$2:$C$301,MATCH(B457,Findings!$A$2:$A$301,0))),""))</f>
        <v/>
      </c>
    </row>
    <row r="458">
      <c r="A458" s="14" t="n"/>
      <c r="B458" s="14" t="n"/>
      <c r="C458" s="14" t="n"/>
      <c r="D458" s="14" t="n"/>
      <c r="E458" s="16" t="n"/>
      <c r="F458" s="16" t="n"/>
      <c r="G458" s="14" t="n"/>
      <c r="H458" s="14" t="n"/>
      <c r="I458" s="16" t="n"/>
      <c r="J458" s="17">
        <f>IF(A458="","",IF(AND(P458&lt;&gt;"",P458&gt;'Start here'!$B$4),"Not yet logged",IF(AND(F458&lt;&gt;"",F458&lt;='Start here'!$B$4),IF(AND(H458&lt;&gt;"",I458&lt;&gt;"",I458&lt;='Start here'!$B$4),"Closed and verified","Closed, not verified"),IF(AND(E458&lt;&gt;"",E458&lt;'Start here'!$B$4),"Overdue","Open"))))</f>
        <v/>
      </c>
      <c r="K458" s="18">
        <f>IF(J458="Overdue",'Start here'!$B$4-E458,0)</f>
        <v/>
      </c>
      <c r="L458" s="17">
        <f>IF(A458="","",IF(B458="","Link to a finding",IF(ISNA(MATCH(B458,Findings!$A$2:$A$301,0)),"Finding ID not found",IF(C458="","Describe the corrective action",IF(D458="","Add an owner",IF(E458="","Add a due date",IF(AND(F458&lt;&gt;"",P458&lt;&gt;"",F458&lt;P458),"Completed before the finding was logged",IF(AND(I458&lt;&gt;"",F458&lt;&gt;"",I458&lt;F458),"Verified before completed",IF(AND(H458&lt;&gt;"",H458=D458),"Verifier is the owner",IF(AND(F458&lt;&gt;"",G458=""),"Add completion evidence",IF(AND(F458&lt;&gt;"",H458=""),"Add a verifier",IF(AND(F458&lt;&gt;"",I458=""),"Add a verification date","OK"))))))))))))</f>
        <v/>
      </c>
      <c r="M458" s="17">
        <f>IF(A458="","",IFERROR(INDEX(Findings!$H$2:$H$301,MATCH(B458,Findings!$A$2:$A$301,0)),""))</f>
        <v/>
      </c>
      <c r="N458" s="17">
        <f>IF(A458="","",IFERROR(INDEX(Findings!$O$2:$O$301,MATCH(B458,Findings!$A$2:$A$301,0)),""))</f>
        <v/>
      </c>
      <c r="O458" s="17">
        <f>IF(A458="","",IF(OR('Start here'!$B$5="",N458='Start here'!$B$5),1,0))</f>
        <v/>
      </c>
      <c r="P458" s="19">
        <f>IF(A458="","",IFERROR(IF(INDEX(Findings!$C$2:$C$301,MATCH(B458,Findings!$A$2:$A$301,0))="","",INDEX(Findings!$C$2:$C$301,MATCH(B458,Findings!$A$2:$A$301,0))),""))</f>
        <v/>
      </c>
    </row>
    <row r="459">
      <c r="A459" s="14" t="n"/>
      <c r="B459" s="14" t="n"/>
      <c r="C459" s="14" t="n"/>
      <c r="D459" s="14" t="n"/>
      <c r="E459" s="16" t="n"/>
      <c r="F459" s="16" t="n"/>
      <c r="G459" s="14" t="n"/>
      <c r="H459" s="14" t="n"/>
      <c r="I459" s="16" t="n"/>
      <c r="J459" s="17">
        <f>IF(A459="","",IF(AND(P459&lt;&gt;"",P459&gt;'Start here'!$B$4),"Not yet logged",IF(AND(F459&lt;&gt;"",F459&lt;='Start here'!$B$4),IF(AND(H459&lt;&gt;"",I459&lt;&gt;"",I459&lt;='Start here'!$B$4),"Closed and verified","Closed, not verified"),IF(AND(E459&lt;&gt;"",E459&lt;'Start here'!$B$4),"Overdue","Open"))))</f>
        <v/>
      </c>
      <c r="K459" s="18">
        <f>IF(J459="Overdue",'Start here'!$B$4-E459,0)</f>
        <v/>
      </c>
      <c r="L459" s="17">
        <f>IF(A459="","",IF(B459="","Link to a finding",IF(ISNA(MATCH(B459,Findings!$A$2:$A$301,0)),"Finding ID not found",IF(C459="","Describe the corrective action",IF(D459="","Add an owner",IF(E459="","Add a due date",IF(AND(F459&lt;&gt;"",P459&lt;&gt;"",F459&lt;P459),"Completed before the finding was logged",IF(AND(I459&lt;&gt;"",F459&lt;&gt;"",I459&lt;F459),"Verified before completed",IF(AND(H459&lt;&gt;"",H459=D459),"Verifier is the owner",IF(AND(F459&lt;&gt;"",G459=""),"Add completion evidence",IF(AND(F459&lt;&gt;"",H459=""),"Add a verifier",IF(AND(F459&lt;&gt;"",I459=""),"Add a verification date","OK"))))))))))))</f>
        <v/>
      </c>
      <c r="M459" s="17">
        <f>IF(A459="","",IFERROR(INDEX(Findings!$H$2:$H$301,MATCH(B459,Findings!$A$2:$A$301,0)),""))</f>
        <v/>
      </c>
      <c r="N459" s="17">
        <f>IF(A459="","",IFERROR(INDEX(Findings!$O$2:$O$301,MATCH(B459,Findings!$A$2:$A$301,0)),""))</f>
        <v/>
      </c>
      <c r="O459" s="17">
        <f>IF(A459="","",IF(OR('Start here'!$B$5="",N459='Start here'!$B$5),1,0))</f>
        <v/>
      </c>
      <c r="P459" s="19">
        <f>IF(A459="","",IFERROR(IF(INDEX(Findings!$C$2:$C$301,MATCH(B459,Findings!$A$2:$A$301,0))="","",INDEX(Findings!$C$2:$C$301,MATCH(B459,Findings!$A$2:$A$301,0))),""))</f>
        <v/>
      </c>
    </row>
    <row r="460">
      <c r="A460" s="14" t="n"/>
      <c r="B460" s="14" t="n"/>
      <c r="C460" s="14" t="n"/>
      <c r="D460" s="14" t="n"/>
      <c r="E460" s="16" t="n"/>
      <c r="F460" s="16" t="n"/>
      <c r="G460" s="14" t="n"/>
      <c r="H460" s="14" t="n"/>
      <c r="I460" s="16" t="n"/>
      <c r="J460" s="17">
        <f>IF(A460="","",IF(AND(P460&lt;&gt;"",P460&gt;'Start here'!$B$4),"Not yet logged",IF(AND(F460&lt;&gt;"",F460&lt;='Start here'!$B$4),IF(AND(H460&lt;&gt;"",I460&lt;&gt;"",I460&lt;='Start here'!$B$4),"Closed and verified","Closed, not verified"),IF(AND(E460&lt;&gt;"",E460&lt;'Start here'!$B$4),"Overdue","Open"))))</f>
        <v/>
      </c>
      <c r="K460" s="18">
        <f>IF(J460="Overdue",'Start here'!$B$4-E460,0)</f>
        <v/>
      </c>
      <c r="L460" s="17">
        <f>IF(A460="","",IF(B460="","Link to a finding",IF(ISNA(MATCH(B460,Findings!$A$2:$A$301,0)),"Finding ID not found",IF(C460="","Describe the corrective action",IF(D460="","Add an owner",IF(E460="","Add a due date",IF(AND(F460&lt;&gt;"",P460&lt;&gt;"",F460&lt;P460),"Completed before the finding was logged",IF(AND(I460&lt;&gt;"",F460&lt;&gt;"",I460&lt;F460),"Verified before completed",IF(AND(H460&lt;&gt;"",H460=D460),"Verifier is the owner",IF(AND(F460&lt;&gt;"",G460=""),"Add completion evidence",IF(AND(F460&lt;&gt;"",H460=""),"Add a verifier",IF(AND(F460&lt;&gt;"",I460=""),"Add a verification date","OK"))))))))))))</f>
        <v/>
      </c>
      <c r="M460" s="17">
        <f>IF(A460="","",IFERROR(INDEX(Findings!$H$2:$H$301,MATCH(B460,Findings!$A$2:$A$301,0)),""))</f>
        <v/>
      </c>
      <c r="N460" s="17">
        <f>IF(A460="","",IFERROR(INDEX(Findings!$O$2:$O$301,MATCH(B460,Findings!$A$2:$A$301,0)),""))</f>
        <v/>
      </c>
      <c r="O460" s="17">
        <f>IF(A460="","",IF(OR('Start here'!$B$5="",N460='Start here'!$B$5),1,0))</f>
        <v/>
      </c>
      <c r="P460" s="19">
        <f>IF(A460="","",IFERROR(IF(INDEX(Findings!$C$2:$C$301,MATCH(B460,Findings!$A$2:$A$301,0))="","",INDEX(Findings!$C$2:$C$301,MATCH(B460,Findings!$A$2:$A$301,0))),""))</f>
        <v/>
      </c>
    </row>
    <row r="461">
      <c r="A461" s="14" t="n"/>
      <c r="B461" s="14" t="n"/>
      <c r="C461" s="14" t="n"/>
      <c r="D461" s="14" t="n"/>
      <c r="E461" s="16" t="n"/>
      <c r="F461" s="16" t="n"/>
      <c r="G461" s="14" t="n"/>
      <c r="H461" s="14" t="n"/>
      <c r="I461" s="16" t="n"/>
      <c r="J461" s="17">
        <f>IF(A461="","",IF(AND(P461&lt;&gt;"",P461&gt;'Start here'!$B$4),"Not yet logged",IF(AND(F461&lt;&gt;"",F461&lt;='Start here'!$B$4),IF(AND(H461&lt;&gt;"",I461&lt;&gt;"",I461&lt;='Start here'!$B$4),"Closed and verified","Closed, not verified"),IF(AND(E461&lt;&gt;"",E461&lt;'Start here'!$B$4),"Overdue","Open"))))</f>
        <v/>
      </c>
      <c r="K461" s="18">
        <f>IF(J461="Overdue",'Start here'!$B$4-E461,0)</f>
        <v/>
      </c>
      <c r="L461" s="17">
        <f>IF(A461="","",IF(B461="","Link to a finding",IF(ISNA(MATCH(B461,Findings!$A$2:$A$301,0)),"Finding ID not found",IF(C461="","Describe the corrective action",IF(D461="","Add an owner",IF(E461="","Add a due date",IF(AND(F461&lt;&gt;"",P461&lt;&gt;"",F461&lt;P461),"Completed before the finding was logged",IF(AND(I461&lt;&gt;"",F461&lt;&gt;"",I461&lt;F461),"Verified before completed",IF(AND(H461&lt;&gt;"",H461=D461),"Verifier is the owner",IF(AND(F461&lt;&gt;"",G461=""),"Add completion evidence",IF(AND(F461&lt;&gt;"",H461=""),"Add a verifier",IF(AND(F461&lt;&gt;"",I461=""),"Add a verification date","OK"))))))))))))</f>
        <v/>
      </c>
      <c r="M461" s="17">
        <f>IF(A461="","",IFERROR(INDEX(Findings!$H$2:$H$301,MATCH(B461,Findings!$A$2:$A$301,0)),""))</f>
        <v/>
      </c>
      <c r="N461" s="17">
        <f>IF(A461="","",IFERROR(INDEX(Findings!$O$2:$O$301,MATCH(B461,Findings!$A$2:$A$301,0)),""))</f>
        <v/>
      </c>
      <c r="O461" s="17">
        <f>IF(A461="","",IF(OR('Start here'!$B$5="",N461='Start here'!$B$5),1,0))</f>
        <v/>
      </c>
      <c r="P461" s="19">
        <f>IF(A461="","",IFERROR(IF(INDEX(Findings!$C$2:$C$301,MATCH(B461,Findings!$A$2:$A$301,0))="","",INDEX(Findings!$C$2:$C$301,MATCH(B461,Findings!$A$2:$A$301,0))),""))</f>
        <v/>
      </c>
    </row>
    <row r="462">
      <c r="A462" s="14" t="n"/>
      <c r="B462" s="14" t="n"/>
      <c r="C462" s="14" t="n"/>
      <c r="D462" s="14" t="n"/>
      <c r="E462" s="16" t="n"/>
      <c r="F462" s="16" t="n"/>
      <c r="G462" s="14" t="n"/>
      <c r="H462" s="14" t="n"/>
      <c r="I462" s="16" t="n"/>
      <c r="J462" s="17">
        <f>IF(A462="","",IF(AND(P462&lt;&gt;"",P462&gt;'Start here'!$B$4),"Not yet logged",IF(AND(F462&lt;&gt;"",F462&lt;='Start here'!$B$4),IF(AND(H462&lt;&gt;"",I462&lt;&gt;"",I462&lt;='Start here'!$B$4),"Closed and verified","Closed, not verified"),IF(AND(E462&lt;&gt;"",E462&lt;'Start here'!$B$4),"Overdue","Open"))))</f>
        <v/>
      </c>
      <c r="K462" s="18">
        <f>IF(J462="Overdue",'Start here'!$B$4-E462,0)</f>
        <v/>
      </c>
      <c r="L462" s="17">
        <f>IF(A462="","",IF(B462="","Link to a finding",IF(ISNA(MATCH(B462,Findings!$A$2:$A$301,0)),"Finding ID not found",IF(C462="","Describe the corrective action",IF(D462="","Add an owner",IF(E462="","Add a due date",IF(AND(F462&lt;&gt;"",P462&lt;&gt;"",F462&lt;P462),"Completed before the finding was logged",IF(AND(I462&lt;&gt;"",F462&lt;&gt;"",I462&lt;F462),"Verified before completed",IF(AND(H462&lt;&gt;"",H462=D462),"Verifier is the owner",IF(AND(F462&lt;&gt;"",G462=""),"Add completion evidence",IF(AND(F462&lt;&gt;"",H462=""),"Add a verifier",IF(AND(F462&lt;&gt;"",I462=""),"Add a verification date","OK"))))))))))))</f>
        <v/>
      </c>
      <c r="M462" s="17">
        <f>IF(A462="","",IFERROR(INDEX(Findings!$H$2:$H$301,MATCH(B462,Findings!$A$2:$A$301,0)),""))</f>
        <v/>
      </c>
      <c r="N462" s="17">
        <f>IF(A462="","",IFERROR(INDEX(Findings!$O$2:$O$301,MATCH(B462,Findings!$A$2:$A$301,0)),""))</f>
        <v/>
      </c>
      <c r="O462" s="17">
        <f>IF(A462="","",IF(OR('Start here'!$B$5="",N462='Start here'!$B$5),1,0))</f>
        <v/>
      </c>
      <c r="P462" s="19">
        <f>IF(A462="","",IFERROR(IF(INDEX(Findings!$C$2:$C$301,MATCH(B462,Findings!$A$2:$A$301,0))="","",INDEX(Findings!$C$2:$C$301,MATCH(B462,Findings!$A$2:$A$301,0))),""))</f>
        <v/>
      </c>
    </row>
    <row r="463">
      <c r="A463" s="14" t="n"/>
      <c r="B463" s="14" t="n"/>
      <c r="C463" s="14" t="n"/>
      <c r="D463" s="14" t="n"/>
      <c r="E463" s="16" t="n"/>
      <c r="F463" s="16" t="n"/>
      <c r="G463" s="14" t="n"/>
      <c r="H463" s="14" t="n"/>
      <c r="I463" s="16" t="n"/>
      <c r="J463" s="17">
        <f>IF(A463="","",IF(AND(P463&lt;&gt;"",P463&gt;'Start here'!$B$4),"Not yet logged",IF(AND(F463&lt;&gt;"",F463&lt;='Start here'!$B$4),IF(AND(H463&lt;&gt;"",I463&lt;&gt;"",I463&lt;='Start here'!$B$4),"Closed and verified","Closed, not verified"),IF(AND(E463&lt;&gt;"",E463&lt;'Start here'!$B$4),"Overdue","Open"))))</f>
        <v/>
      </c>
      <c r="K463" s="18">
        <f>IF(J463="Overdue",'Start here'!$B$4-E463,0)</f>
        <v/>
      </c>
      <c r="L463" s="17">
        <f>IF(A463="","",IF(B463="","Link to a finding",IF(ISNA(MATCH(B463,Findings!$A$2:$A$301,0)),"Finding ID not found",IF(C463="","Describe the corrective action",IF(D463="","Add an owner",IF(E463="","Add a due date",IF(AND(F463&lt;&gt;"",P463&lt;&gt;"",F463&lt;P463),"Completed before the finding was logged",IF(AND(I463&lt;&gt;"",F463&lt;&gt;"",I463&lt;F463),"Verified before completed",IF(AND(H463&lt;&gt;"",H463=D463),"Verifier is the owner",IF(AND(F463&lt;&gt;"",G463=""),"Add completion evidence",IF(AND(F463&lt;&gt;"",H463=""),"Add a verifier",IF(AND(F463&lt;&gt;"",I463=""),"Add a verification date","OK"))))))))))))</f>
        <v/>
      </c>
      <c r="M463" s="17">
        <f>IF(A463="","",IFERROR(INDEX(Findings!$H$2:$H$301,MATCH(B463,Findings!$A$2:$A$301,0)),""))</f>
        <v/>
      </c>
      <c r="N463" s="17">
        <f>IF(A463="","",IFERROR(INDEX(Findings!$O$2:$O$301,MATCH(B463,Findings!$A$2:$A$301,0)),""))</f>
        <v/>
      </c>
      <c r="O463" s="17">
        <f>IF(A463="","",IF(OR('Start here'!$B$5="",N463='Start here'!$B$5),1,0))</f>
        <v/>
      </c>
      <c r="P463" s="19">
        <f>IF(A463="","",IFERROR(IF(INDEX(Findings!$C$2:$C$301,MATCH(B463,Findings!$A$2:$A$301,0))="","",INDEX(Findings!$C$2:$C$301,MATCH(B463,Findings!$A$2:$A$301,0))),""))</f>
        <v/>
      </c>
    </row>
    <row r="464">
      <c r="A464" s="14" t="n"/>
      <c r="B464" s="14" t="n"/>
      <c r="C464" s="14" t="n"/>
      <c r="D464" s="14" t="n"/>
      <c r="E464" s="16" t="n"/>
      <c r="F464" s="16" t="n"/>
      <c r="G464" s="14" t="n"/>
      <c r="H464" s="14" t="n"/>
      <c r="I464" s="16" t="n"/>
      <c r="J464" s="17">
        <f>IF(A464="","",IF(AND(P464&lt;&gt;"",P464&gt;'Start here'!$B$4),"Not yet logged",IF(AND(F464&lt;&gt;"",F464&lt;='Start here'!$B$4),IF(AND(H464&lt;&gt;"",I464&lt;&gt;"",I464&lt;='Start here'!$B$4),"Closed and verified","Closed, not verified"),IF(AND(E464&lt;&gt;"",E464&lt;'Start here'!$B$4),"Overdue","Open"))))</f>
        <v/>
      </c>
      <c r="K464" s="18">
        <f>IF(J464="Overdue",'Start here'!$B$4-E464,0)</f>
        <v/>
      </c>
      <c r="L464" s="17">
        <f>IF(A464="","",IF(B464="","Link to a finding",IF(ISNA(MATCH(B464,Findings!$A$2:$A$301,0)),"Finding ID not found",IF(C464="","Describe the corrective action",IF(D464="","Add an owner",IF(E464="","Add a due date",IF(AND(F464&lt;&gt;"",P464&lt;&gt;"",F464&lt;P464),"Completed before the finding was logged",IF(AND(I464&lt;&gt;"",F464&lt;&gt;"",I464&lt;F464),"Verified before completed",IF(AND(H464&lt;&gt;"",H464=D464),"Verifier is the owner",IF(AND(F464&lt;&gt;"",G464=""),"Add completion evidence",IF(AND(F464&lt;&gt;"",H464=""),"Add a verifier",IF(AND(F464&lt;&gt;"",I464=""),"Add a verification date","OK"))))))))))))</f>
        <v/>
      </c>
      <c r="M464" s="17">
        <f>IF(A464="","",IFERROR(INDEX(Findings!$H$2:$H$301,MATCH(B464,Findings!$A$2:$A$301,0)),""))</f>
        <v/>
      </c>
      <c r="N464" s="17">
        <f>IF(A464="","",IFERROR(INDEX(Findings!$O$2:$O$301,MATCH(B464,Findings!$A$2:$A$301,0)),""))</f>
        <v/>
      </c>
      <c r="O464" s="17">
        <f>IF(A464="","",IF(OR('Start here'!$B$5="",N464='Start here'!$B$5),1,0))</f>
        <v/>
      </c>
      <c r="P464" s="19">
        <f>IF(A464="","",IFERROR(IF(INDEX(Findings!$C$2:$C$301,MATCH(B464,Findings!$A$2:$A$301,0))="","",INDEX(Findings!$C$2:$C$301,MATCH(B464,Findings!$A$2:$A$301,0))),""))</f>
        <v/>
      </c>
    </row>
    <row r="465">
      <c r="A465" s="14" t="n"/>
      <c r="B465" s="14" t="n"/>
      <c r="C465" s="14" t="n"/>
      <c r="D465" s="14" t="n"/>
      <c r="E465" s="16" t="n"/>
      <c r="F465" s="16" t="n"/>
      <c r="G465" s="14" t="n"/>
      <c r="H465" s="14" t="n"/>
      <c r="I465" s="16" t="n"/>
      <c r="J465" s="17">
        <f>IF(A465="","",IF(AND(P465&lt;&gt;"",P465&gt;'Start here'!$B$4),"Not yet logged",IF(AND(F465&lt;&gt;"",F465&lt;='Start here'!$B$4),IF(AND(H465&lt;&gt;"",I465&lt;&gt;"",I465&lt;='Start here'!$B$4),"Closed and verified","Closed, not verified"),IF(AND(E465&lt;&gt;"",E465&lt;'Start here'!$B$4),"Overdue","Open"))))</f>
        <v/>
      </c>
      <c r="K465" s="18">
        <f>IF(J465="Overdue",'Start here'!$B$4-E465,0)</f>
        <v/>
      </c>
      <c r="L465" s="17">
        <f>IF(A465="","",IF(B465="","Link to a finding",IF(ISNA(MATCH(B465,Findings!$A$2:$A$301,0)),"Finding ID not found",IF(C465="","Describe the corrective action",IF(D465="","Add an owner",IF(E465="","Add a due date",IF(AND(F465&lt;&gt;"",P465&lt;&gt;"",F465&lt;P465),"Completed before the finding was logged",IF(AND(I465&lt;&gt;"",F465&lt;&gt;"",I465&lt;F465),"Verified before completed",IF(AND(H465&lt;&gt;"",H465=D465),"Verifier is the owner",IF(AND(F465&lt;&gt;"",G465=""),"Add completion evidence",IF(AND(F465&lt;&gt;"",H465=""),"Add a verifier",IF(AND(F465&lt;&gt;"",I465=""),"Add a verification date","OK"))))))))))))</f>
        <v/>
      </c>
      <c r="M465" s="17">
        <f>IF(A465="","",IFERROR(INDEX(Findings!$H$2:$H$301,MATCH(B465,Findings!$A$2:$A$301,0)),""))</f>
        <v/>
      </c>
      <c r="N465" s="17">
        <f>IF(A465="","",IFERROR(INDEX(Findings!$O$2:$O$301,MATCH(B465,Findings!$A$2:$A$301,0)),""))</f>
        <v/>
      </c>
      <c r="O465" s="17">
        <f>IF(A465="","",IF(OR('Start here'!$B$5="",N465='Start here'!$B$5),1,0))</f>
        <v/>
      </c>
      <c r="P465" s="19">
        <f>IF(A465="","",IFERROR(IF(INDEX(Findings!$C$2:$C$301,MATCH(B465,Findings!$A$2:$A$301,0))="","",INDEX(Findings!$C$2:$C$301,MATCH(B465,Findings!$A$2:$A$301,0))),""))</f>
        <v/>
      </c>
    </row>
    <row r="466">
      <c r="A466" s="14" t="n"/>
      <c r="B466" s="14" t="n"/>
      <c r="C466" s="14" t="n"/>
      <c r="D466" s="14" t="n"/>
      <c r="E466" s="16" t="n"/>
      <c r="F466" s="16" t="n"/>
      <c r="G466" s="14" t="n"/>
      <c r="H466" s="14" t="n"/>
      <c r="I466" s="16" t="n"/>
      <c r="J466" s="17">
        <f>IF(A466="","",IF(AND(P466&lt;&gt;"",P466&gt;'Start here'!$B$4),"Not yet logged",IF(AND(F466&lt;&gt;"",F466&lt;='Start here'!$B$4),IF(AND(H466&lt;&gt;"",I466&lt;&gt;"",I466&lt;='Start here'!$B$4),"Closed and verified","Closed, not verified"),IF(AND(E466&lt;&gt;"",E466&lt;'Start here'!$B$4),"Overdue","Open"))))</f>
        <v/>
      </c>
      <c r="K466" s="18">
        <f>IF(J466="Overdue",'Start here'!$B$4-E466,0)</f>
        <v/>
      </c>
      <c r="L466" s="17">
        <f>IF(A466="","",IF(B466="","Link to a finding",IF(ISNA(MATCH(B466,Findings!$A$2:$A$301,0)),"Finding ID not found",IF(C466="","Describe the corrective action",IF(D466="","Add an owner",IF(E466="","Add a due date",IF(AND(F466&lt;&gt;"",P466&lt;&gt;"",F466&lt;P466),"Completed before the finding was logged",IF(AND(I466&lt;&gt;"",F466&lt;&gt;"",I466&lt;F466),"Verified before completed",IF(AND(H466&lt;&gt;"",H466=D466),"Verifier is the owner",IF(AND(F466&lt;&gt;"",G466=""),"Add completion evidence",IF(AND(F466&lt;&gt;"",H466=""),"Add a verifier",IF(AND(F466&lt;&gt;"",I466=""),"Add a verification date","OK"))))))))))))</f>
        <v/>
      </c>
      <c r="M466" s="17">
        <f>IF(A466="","",IFERROR(INDEX(Findings!$H$2:$H$301,MATCH(B466,Findings!$A$2:$A$301,0)),""))</f>
        <v/>
      </c>
      <c r="N466" s="17">
        <f>IF(A466="","",IFERROR(INDEX(Findings!$O$2:$O$301,MATCH(B466,Findings!$A$2:$A$301,0)),""))</f>
        <v/>
      </c>
      <c r="O466" s="17">
        <f>IF(A466="","",IF(OR('Start here'!$B$5="",N466='Start here'!$B$5),1,0))</f>
        <v/>
      </c>
      <c r="P466" s="19">
        <f>IF(A466="","",IFERROR(IF(INDEX(Findings!$C$2:$C$301,MATCH(B466,Findings!$A$2:$A$301,0))="","",INDEX(Findings!$C$2:$C$301,MATCH(B466,Findings!$A$2:$A$301,0))),""))</f>
        <v/>
      </c>
    </row>
    <row r="467">
      <c r="A467" s="14" t="n"/>
      <c r="B467" s="14" t="n"/>
      <c r="C467" s="14" t="n"/>
      <c r="D467" s="14" t="n"/>
      <c r="E467" s="16" t="n"/>
      <c r="F467" s="16" t="n"/>
      <c r="G467" s="14" t="n"/>
      <c r="H467" s="14" t="n"/>
      <c r="I467" s="16" t="n"/>
      <c r="J467" s="17">
        <f>IF(A467="","",IF(AND(P467&lt;&gt;"",P467&gt;'Start here'!$B$4),"Not yet logged",IF(AND(F467&lt;&gt;"",F467&lt;='Start here'!$B$4),IF(AND(H467&lt;&gt;"",I467&lt;&gt;"",I467&lt;='Start here'!$B$4),"Closed and verified","Closed, not verified"),IF(AND(E467&lt;&gt;"",E467&lt;'Start here'!$B$4),"Overdue","Open"))))</f>
        <v/>
      </c>
      <c r="K467" s="18">
        <f>IF(J467="Overdue",'Start here'!$B$4-E467,0)</f>
        <v/>
      </c>
      <c r="L467" s="17">
        <f>IF(A467="","",IF(B467="","Link to a finding",IF(ISNA(MATCH(B467,Findings!$A$2:$A$301,0)),"Finding ID not found",IF(C467="","Describe the corrective action",IF(D467="","Add an owner",IF(E467="","Add a due date",IF(AND(F467&lt;&gt;"",P467&lt;&gt;"",F467&lt;P467),"Completed before the finding was logged",IF(AND(I467&lt;&gt;"",F467&lt;&gt;"",I467&lt;F467),"Verified before completed",IF(AND(H467&lt;&gt;"",H467=D467),"Verifier is the owner",IF(AND(F467&lt;&gt;"",G467=""),"Add completion evidence",IF(AND(F467&lt;&gt;"",H467=""),"Add a verifier",IF(AND(F467&lt;&gt;"",I467=""),"Add a verification date","OK"))))))))))))</f>
        <v/>
      </c>
      <c r="M467" s="17">
        <f>IF(A467="","",IFERROR(INDEX(Findings!$H$2:$H$301,MATCH(B467,Findings!$A$2:$A$301,0)),""))</f>
        <v/>
      </c>
      <c r="N467" s="17">
        <f>IF(A467="","",IFERROR(INDEX(Findings!$O$2:$O$301,MATCH(B467,Findings!$A$2:$A$301,0)),""))</f>
        <v/>
      </c>
      <c r="O467" s="17">
        <f>IF(A467="","",IF(OR('Start here'!$B$5="",N467='Start here'!$B$5),1,0))</f>
        <v/>
      </c>
      <c r="P467" s="19">
        <f>IF(A467="","",IFERROR(IF(INDEX(Findings!$C$2:$C$301,MATCH(B467,Findings!$A$2:$A$301,0))="","",INDEX(Findings!$C$2:$C$301,MATCH(B467,Findings!$A$2:$A$301,0))),""))</f>
        <v/>
      </c>
    </row>
    <row r="468">
      <c r="A468" s="14" t="n"/>
      <c r="B468" s="14" t="n"/>
      <c r="C468" s="14" t="n"/>
      <c r="D468" s="14" t="n"/>
      <c r="E468" s="16" t="n"/>
      <c r="F468" s="16" t="n"/>
      <c r="G468" s="14" t="n"/>
      <c r="H468" s="14" t="n"/>
      <c r="I468" s="16" t="n"/>
      <c r="J468" s="17">
        <f>IF(A468="","",IF(AND(P468&lt;&gt;"",P468&gt;'Start here'!$B$4),"Not yet logged",IF(AND(F468&lt;&gt;"",F468&lt;='Start here'!$B$4),IF(AND(H468&lt;&gt;"",I468&lt;&gt;"",I468&lt;='Start here'!$B$4),"Closed and verified","Closed, not verified"),IF(AND(E468&lt;&gt;"",E468&lt;'Start here'!$B$4),"Overdue","Open"))))</f>
        <v/>
      </c>
      <c r="K468" s="18">
        <f>IF(J468="Overdue",'Start here'!$B$4-E468,0)</f>
        <v/>
      </c>
      <c r="L468" s="17">
        <f>IF(A468="","",IF(B468="","Link to a finding",IF(ISNA(MATCH(B468,Findings!$A$2:$A$301,0)),"Finding ID not found",IF(C468="","Describe the corrective action",IF(D468="","Add an owner",IF(E468="","Add a due date",IF(AND(F468&lt;&gt;"",P468&lt;&gt;"",F468&lt;P468),"Completed before the finding was logged",IF(AND(I468&lt;&gt;"",F468&lt;&gt;"",I468&lt;F468),"Verified before completed",IF(AND(H468&lt;&gt;"",H468=D468),"Verifier is the owner",IF(AND(F468&lt;&gt;"",G468=""),"Add completion evidence",IF(AND(F468&lt;&gt;"",H468=""),"Add a verifier",IF(AND(F468&lt;&gt;"",I468=""),"Add a verification date","OK"))))))))))))</f>
        <v/>
      </c>
      <c r="M468" s="17">
        <f>IF(A468="","",IFERROR(INDEX(Findings!$H$2:$H$301,MATCH(B468,Findings!$A$2:$A$301,0)),""))</f>
        <v/>
      </c>
      <c r="N468" s="17">
        <f>IF(A468="","",IFERROR(INDEX(Findings!$O$2:$O$301,MATCH(B468,Findings!$A$2:$A$301,0)),""))</f>
        <v/>
      </c>
      <c r="O468" s="17">
        <f>IF(A468="","",IF(OR('Start here'!$B$5="",N468='Start here'!$B$5),1,0))</f>
        <v/>
      </c>
      <c r="P468" s="19">
        <f>IF(A468="","",IFERROR(IF(INDEX(Findings!$C$2:$C$301,MATCH(B468,Findings!$A$2:$A$301,0))="","",INDEX(Findings!$C$2:$C$301,MATCH(B468,Findings!$A$2:$A$301,0))),""))</f>
        <v/>
      </c>
    </row>
    <row r="469">
      <c r="A469" s="14" t="n"/>
      <c r="B469" s="14" t="n"/>
      <c r="C469" s="14" t="n"/>
      <c r="D469" s="14" t="n"/>
      <c r="E469" s="16" t="n"/>
      <c r="F469" s="16" t="n"/>
      <c r="G469" s="14" t="n"/>
      <c r="H469" s="14" t="n"/>
      <c r="I469" s="16" t="n"/>
      <c r="J469" s="17">
        <f>IF(A469="","",IF(AND(P469&lt;&gt;"",P469&gt;'Start here'!$B$4),"Not yet logged",IF(AND(F469&lt;&gt;"",F469&lt;='Start here'!$B$4),IF(AND(H469&lt;&gt;"",I469&lt;&gt;"",I469&lt;='Start here'!$B$4),"Closed and verified","Closed, not verified"),IF(AND(E469&lt;&gt;"",E469&lt;'Start here'!$B$4),"Overdue","Open"))))</f>
        <v/>
      </c>
      <c r="K469" s="18">
        <f>IF(J469="Overdue",'Start here'!$B$4-E469,0)</f>
        <v/>
      </c>
      <c r="L469" s="17">
        <f>IF(A469="","",IF(B469="","Link to a finding",IF(ISNA(MATCH(B469,Findings!$A$2:$A$301,0)),"Finding ID not found",IF(C469="","Describe the corrective action",IF(D469="","Add an owner",IF(E469="","Add a due date",IF(AND(F469&lt;&gt;"",P469&lt;&gt;"",F469&lt;P469),"Completed before the finding was logged",IF(AND(I469&lt;&gt;"",F469&lt;&gt;"",I469&lt;F469),"Verified before completed",IF(AND(H469&lt;&gt;"",H469=D469),"Verifier is the owner",IF(AND(F469&lt;&gt;"",G469=""),"Add completion evidence",IF(AND(F469&lt;&gt;"",H469=""),"Add a verifier",IF(AND(F469&lt;&gt;"",I469=""),"Add a verification date","OK"))))))))))))</f>
        <v/>
      </c>
      <c r="M469" s="17">
        <f>IF(A469="","",IFERROR(INDEX(Findings!$H$2:$H$301,MATCH(B469,Findings!$A$2:$A$301,0)),""))</f>
        <v/>
      </c>
      <c r="N469" s="17">
        <f>IF(A469="","",IFERROR(INDEX(Findings!$O$2:$O$301,MATCH(B469,Findings!$A$2:$A$301,0)),""))</f>
        <v/>
      </c>
      <c r="O469" s="17">
        <f>IF(A469="","",IF(OR('Start here'!$B$5="",N469='Start here'!$B$5),1,0))</f>
        <v/>
      </c>
      <c r="P469" s="19">
        <f>IF(A469="","",IFERROR(IF(INDEX(Findings!$C$2:$C$301,MATCH(B469,Findings!$A$2:$A$301,0))="","",INDEX(Findings!$C$2:$C$301,MATCH(B469,Findings!$A$2:$A$301,0))),""))</f>
        <v/>
      </c>
    </row>
    <row r="470">
      <c r="A470" s="14" t="n"/>
      <c r="B470" s="14" t="n"/>
      <c r="C470" s="14" t="n"/>
      <c r="D470" s="14" t="n"/>
      <c r="E470" s="16" t="n"/>
      <c r="F470" s="16" t="n"/>
      <c r="G470" s="14" t="n"/>
      <c r="H470" s="14" t="n"/>
      <c r="I470" s="16" t="n"/>
      <c r="J470" s="17">
        <f>IF(A470="","",IF(AND(P470&lt;&gt;"",P470&gt;'Start here'!$B$4),"Not yet logged",IF(AND(F470&lt;&gt;"",F470&lt;='Start here'!$B$4),IF(AND(H470&lt;&gt;"",I470&lt;&gt;"",I470&lt;='Start here'!$B$4),"Closed and verified","Closed, not verified"),IF(AND(E470&lt;&gt;"",E470&lt;'Start here'!$B$4),"Overdue","Open"))))</f>
        <v/>
      </c>
      <c r="K470" s="18">
        <f>IF(J470="Overdue",'Start here'!$B$4-E470,0)</f>
        <v/>
      </c>
      <c r="L470" s="17">
        <f>IF(A470="","",IF(B470="","Link to a finding",IF(ISNA(MATCH(B470,Findings!$A$2:$A$301,0)),"Finding ID not found",IF(C470="","Describe the corrective action",IF(D470="","Add an owner",IF(E470="","Add a due date",IF(AND(F470&lt;&gt;"",P470&lt;&gt;"",F470&lt;P470),"Completed before the finding was logged",IF(AND(I470&lt;&gt;"",F470&lt;&gt;"",I470&lt;F470),"Verified before completed",IF(AND(H470&lt;&gt;"",H470=D470),"Verifier is the owner",IF(AND(F470&lt;&gt;"",G470=""),"Add completion evidence",IF(AND(F470&lt;&gt;"",H470=""),"Add a verifier",IF(AND(F470&lt;&gt;"",I470=""),"Add a verification date","OK"))))))))))))</f>
        <v/>
      </c>
      <c r="M470" s="17">
        <f>IF(A470="","",IFERROR(INDEX(Findings!$H$2:$H$301,MATCH(B470,Findings!$A$2:$A$301,0)),""))</f>
        <v/>
      </c>
      <c r="N470" s="17">
        <f>IF(A470="","",IFERROR(INDEX(Findings!$O$2:$O$301,MATCH(B470,Findings!$A$2:$A$301,0)),""))</f>
        <v/>
      </c>
      <c r="O470" s="17">
        <f>IF(A470="","",IF(OR('Start here'!$B$5="",N470='Start here'!$B$5),1,0))</f>
        <v/>
      </c>
      <c r="P470" s="19">
        <f>IF(A470="","",IFERROR(IF(INDEX(Findings!$C$2:$C$301,MATCH(B470,Findings!$A$2:$A$301,0))="","",INDEX(Findings!$C$2:$C$301,MATCH(B470,Findings!$A$2:$A$301,0))),""))</f>
        <v/>
      </c>
    </row>
    <row r="471">
      <c r="A471" s="14" t="n"/>
      <c r="B471" s="14" t="n"/>
      <c r="C471" s="14" t="n"/>
      <c r="D471" s="14" t="n"/>
      <c r="E471" s="16" t="n"/>
      <c r="F471" s="16" t="n"/>
      <c r="G471" s="14" t="n"/>
      <c r="H471" s="14" t="n"/>
      <c r="I471" s="16" t="n"/>
      <c r="J471" s="17">
        <f>IF(A471="","",IF(AND(P471&lt;&gt;"",P471&gt;'Start here'!$B$4),"Not yet logged",IF(AND(F471&lt;&gt;"",F471&lt;='Start here'!$B$4),IF(AND(H471&lt;&gt;"",I471&lt;&gt;"",I471&lt;='Start here'!$B$4),"Closed and verified","Closed, not verified"),IF(AND(E471&lt;&gt;"",E471&lt;'Start here'!$B$4),"Overdue","Open"))))</f>
        <v/>
      </c>
      <c r="K471" s="18">
        <f>IF(J471="Overdue",'Start here'!$B$4-E471,0)</f>
        <v/>
      </c>
      <c r="L471" s="17">
        <f>IF(A471="","",IF(B471="","Link to a finding",IF(ISNA(MATCH(B471,Findings!$A$2:$A$301,0)),"Finding ID not found",IF(C471="","Describe the corrective action",IF(D471="","Add an owner",IF(E471="","Add a due date",IF(AND(F471&lt;&gt;"",P471&lt;&gt;"",F471&lt;P471),"Completed before the finding was logged",IF(AND(I471&lt;&gt;"",F471&lt;&gt;"",I471&lt;F471),"Verified before completed",IF(AND(H471&lt;&gt;"",H471=D471),"Verifier is the owner",IF(AND(F471&lt;&gt;"",G471=""),"Add completion evidence",IF(AND(F471&lt;&gt;"",H471=""),"Add a verifier",IF(AND(F471&lt;&gt;"",I471=""),"Add a verification date","OK"))))))))))))</f>
        <v/>
      </c>
      <c r="M471" s="17">
        <f>IF(A471="","",IFERROR(INDEX(Findings!$H$2:$H$301,MATCH(B471,Findings!$A$2:$A$301,0)),""))</f>
        <v/>
      </c>
      <c r="N471" s="17">
        <f>IF(A471="","",IFERROR(INDEX(Findings!$O$2:$O$301,MATCH(B471,Findings!$A$2:$A$301,0)),""))</f>
        <v/>
      </c>
      <c r="O471" s="17">
        <f>IF(A471="","",IF(OR('Start here'!$B$5="",N471='Start here'!$B$5),1,0))</f>
        <v/>
      </c>
      <c r="P471" s="19">
        <f>IF(A471="","",IFERROR(IF(INDEX(Findings!$C$2:$C$301,MATCH(B471,Findings!$A$2:$A$301,0))="","",INDEX(Findings!$C$2:$C$301,MATCH(B471,Findings!$A$2:$A$301,0))),""))</f>
        <v/>
      </c>
    </row>
    <row r="472">
      <c r="A472" s="14" t="n"/>
      <c r="B472" s="14" t="n"/>
      <c r="C472" s="14" t="n"/>
      <c r="D472" s="14" t="n"/>
      <c r="E472" s="16" t="n"/>
      <c r="F472" s="16" t="n"/>
      <c r="G472" s="14" t="n"/>
      <c r="H472" s="14" t="n"/>
      <c r="I472" s="16" t="n"/>
      <c r="J472" s="17">
        <f>IF(A472="","",IF(AND(P472&lt;&gt;"",P472&gt;'Start here'!$B$4),"Not yet logged",IF(AND(F472&lt;&gt;"",F472&lt;='Start here'!$B$4),IF(AND(H472&lt;&gt;"",I472&lt;&gt;"",I472&lt;='Start here'!$B$4),"Closed and verified","Closed, not verified"),IF(AND(E472&lt;&gt;"",E472&lt;'Start here'!$B$4),"Overdue","Open"))))</f>
        <v/>
      </c>
      <c r="K472" s="18">
        <f>IF(J472="Overdue",'Start here'!$B$4-E472,0)</f>
        <v/>
      </c>
      <c r="L472" s="17">
        <f>IF(A472="","",IF(B472="","Link to a finding",IF(ISNA(MATCH(B472,Findings!$A$2:$A$301,0)),"Finding ID not found",IF(C472="","Describe the corrective action",IF(D472="","Add an owner",IF(E472="","Add a due date",IF(AND(F472&lt;&gt;"",P472&lt;&gt;"",F472&lt;P472),"Completed before the finding was logged",IF(AND(I472&lt;&gt;"",F472&lt;&gt;"",I472&lt;F472),"Verified before completed",IF(AND(H472&lt;&gt;"",H472=D472),"Verifier is the owner",IF(AND(F472&lt;&gt;"",G472=""),"Add completion evidence",IF(AND(F472&lt;&gt;"",H472=""),"Add a verifier",IF(AND(F472&lt;&gt;"",I472=""),"Add a verification date","OK"))))))))))))</f>
        <v/>
      </c>
      <c r="M472" s="17">
        <f>IF(A472="","",IFERROR(INDEX(Findings!$H$2:$H$301,MATCH(B472,Findings!$A$2:$A$301,0)),""))</f>
        <v/>
      </c>
      <c r="N472" s="17">
        <f>IF(A472="","",IFERROR(INDEX(Findings!$O$2:$O$301,MATCH(B472,Findings!$A$2:$A$301,0)),""))</f>
        <v/>
      </c>
      <c r="O472" s="17">
        <f>IF(A472="","",IF(OR('Start here'!$B$5="",N472='Start here'!$B$5),1,0))</f>
        <v/>
      </c>
      <c r="P472" s="19">
        <f>IF(A472="","",IFERROR(IF(INDEX(Findings!$C$2:$C$301,MATCH(B472,Findings!$A$2:$A$301,0))="","",INDEX(Findings!$C$2:$C$301,MATCH(B472,Findings!$A$2:$A$301,0))),""))</f>
        <v/>
      </c>
    </row>
    <row r="473">
      <c r="A473" s="14" t="n"/>
      <c r="B473" s="14" t="n"/>
      <c r="C473" s="14" t="n"/>
      <c r="D473" s="14" t="n"/>
      <c r="E473" s="16" t="n"/>
      <c r="F473" s="16" t="n"/>
      <c r="G473" s="14" t="n"/>
      <c r="H473" s="14" t="n"/>
      <c r="I473" s="16" t="n"/>
      <c r="J473" s="17">
        <f>IF(A473="","",IF(AND(P473&lt;&gt;"",P473&gt;'Start here'!$B$4),"Not yet logged",IF(AND(F473&lt;&gt;"",F473&lt;='Start here'!$B$4),IF(AND(H473&lt;&gt;"",I473&lt;&gt;"",I473&lt;='Start here'!$B$4),"Closed and verified","Closed, not verified"),IF(AND(E473&lt;&gt;"",E473&lt;'Start here'!$B$4),"Overdue","Open"))))</f>
        <v/>
      </c>
      <c r="K473" s="18">
        <f>IF(J473="Overdue",'Start here'!$B$4-E473,0)</f>
        <v/>
      </c>
      <c r="L473" s="17">
        <f>IF(A473="","",IF(B473="","Link to a finding",IF(ISNA(MATCH(B473,Findings!$A$2:$A$301,0)),"Finding ID not found",IF(C473="","Describe the corrective action",IF(D473="","Add an owner",IF(E473="","Add a due date",IF(AND(F473&lt;&gt;"",P473&lt;&gt;"",F473&lt;P473),"Completed before the finding was logged",IF(AND(I473&lt;&gt;"",F473&lt;&gt;"",I473&lt;F473),"Verified before completed",IF(AND(H473&lt;&gt;"",H473=D473),"Verifier is the owner",IF(AND(F473&lt;&gt;"",G473=""),"Add completion evidence",IF(AND(F473&lt;&gt;"",H473=""),"Add a verifier",IF(AND(F473&lt;&gt;"",I473=""),"Add a verification date","OK"))))))))))))</f>
        <v/>
      </c>
      <c r="M473" s="17">
        <f>IF(A473="","",IFERROR(INDEX(Findings!$H$2:$H$301,MATCH(B473,Findings!$A$2:$A$301,0)),""))</f>
        <v/>
      </c>
      <c r="N473" s="17">
        <f>IF(A473="","",IFERROR(INDEX(Findings!$O$2:$O$301,MATCH(B473,Findings!$A$2:$A$301,0)),""))</f>
        <v/>
      </c>
      <c r="O473" s="17">
        <f>IF(A473="","",IF(OR('Start here'!$B$5="",N473='Start here'!$B$5),1,0))</f>
        <v/>
      </c>
      <c r="P473" s="19">
        <f>IF(A473="","",IFERROR(IF(INDEX(Findings!$C$2:$C$301,MATCH(B473,Findings!$A$2:$A$301,0))="","",INDEX(Findings!$C$2:$C$301,MATCH(B473,Findings!$A$2:$A$301,0))),""))</f>
        <v/>
      </c>
    </row>
    <row r="474">
      <c r="A474" s="14" t="n"/>
      <c r="B474" s="14" t="n"/>
      <c r="C474" s="14" t="n"/>
      <c r="D474" s="14" t="n"/>
      <c r="E474" s="16" t="n"/>
      <c r="F474" s="16" t="n"/>
      <c r="G474" s="14" t="n"/>
      <c r="H474" s="14" t="n"/>
      <c r="I474" s="16" t="n"/>
      <c r="J474" s="17">
        <f>IF(A474="","",IF(AND(P474&lt;&gt;"",P474&gt;'Start here'!$B$4),"Not yet logged",IF(AND(F474&lt;&gt;"",F474&lt;='Start here'!$B$4),IF(AND(H474&lt;&gt;"",I474&lt;&gt;"",I474&lt;='Start here'!$B$4),"Closed and verified","Closed, not verified"),IF(AND(E474&lt;&gt;"",E474&lt;'Start here'!$B$4),"Overdue","Open"))))</f>
        <v/>
      </c>
      <c r="K474" s="18">
        <f>IF(J474="Overdue",'Start here'!$B$4-E474,0)</f>
        <v/>
      </c>
      <c r="L474" s="17">
        <f>IF(A474="","",IF(B474="","Link to a finding",IF(ISNA(MATCH(B474,Findings!$A$2:$A$301,0)),"Finding ID not found",IF(C474="","Describe the corrective action",IF(D474="","Add an owner",IF(E474="","Add a due date",IF(AND(F474&lt;&gt;"",P474&lt;&gt;"",F474&lt;P474),"Completed before the finding was logged",IF(AND(I474&lt;&gt;"",F474&lt;&gt;"",I474&lt;F474),"Verified before completed",IF(AND(H474&lt;&gt;"",H474=D474),"Verifier is the owner",IF(AND(F474&lt;&gt;"",G474=""),"Add completion evidence",IF(AND(F474&lt;&gt;"",H474=""),"Add a verifier",IF(AND(F474&lt;&gt;"",I474=""),"Add a verification date","OK"))))))))))))</f>
        <v/>
      </c>
      <c r="M474" s="17">
        <f>IF(A474="","",IFERROR(INDEX(Findings!$H$2:$H$301,MATCH(B474,Findings!$A$2:$A$301,0)),""))</f>
        <v/>
      </c>
      <c r="N474" s="17">
        <f>IF(A474="","",IFERROR(INDEX(Findings!$O$2:$O$301,MATCH(B474,Findings!$A$2:$A$301,0)),""))</f>
        <v/>
      </c>
      <c r="O474" s="17">
        <f>IF(A474="","",IF(OR('Start here'!$B$5="",N474='Start here'!$B$5),1,0))</f>
        <v/>
      </c>
      <c r="P474" s="19">
        <f>IF(A474="","",IFERROR(IF(INDEX(Findings!$C$2:$C$301,MATCH(B474,Findings!$A$2:$A$301,0))="","",INDEX(Findings!$C$2:$C$301,MATCH(B474,Findings!$A$2:$A$301,0))),""))</f>
        <v/>
      </c>
    </row>
    <row r="475">
      <c r="A475" s="14" t="n"/>
      <c r="B475" s="14" t="n"/>
      <c r="C475" s="14" t="n"/>
      <c r="D475" s="14" t="n"/>
      <c r="E475" s="16" t="n"/>
      <c r="F475" s="16" t="n"/>
      <c r="G475" s="14" t="n"/>
      <c r="H475" s="14" t="n"/>
      <c r="I475" s="16" t="n"/>
      <c r="J475" s="17">
        <f>IF(A475="","",IF(AND(P475&lt;&gt;"",P475&gt;'Start here'!$B$4),"Not yet logged",IF(AND(F475&lt;&gt;"",F475&lt;='Start here'!$B$4),IF(AND(H475&lt;&gt;"",I475&lt;&gt;"",I475&lt;='Start here'!$B$4),"Closed and verified","Closed, not verified"),IF(AND(E475&lt;&gt;"",E475&lt;'Start here'!$B$4),"Overdue","Open"))))</f>
        <v/>
      </c>
      <c r="K475" s="18">
        <f>IF(J475="Overdue",'Start here'!$B$4-E475,0)</f>
        <v/>
      </c>
      <c r="L475" s="17">
        <f>IF(A475="","",IF(B475="","Link to a finding",IF(ISNA(MATCH(B475,Findings!$A$2:$A$301,0)),"Finding ID not found",IF(C475="","Describe the corrective action",IF(D475="","Add an owner",IF(E475="","Add a due date",IF(AND(F475&lt;&gt;"",P475&lt;&gt;"",F475&lt;P475),"Completed before the finding was logged",IF(AND(I475&lt;&gt;"",F475&lt;&gt;"",I475&lt;F475),"Verified before completed",IF(AND(H475&lt;&gt;"",H475=D475),"Verifier is the owner",IF(AND(F475&lt;&gt;"",G475=""),"Add completion evidence",IF(AND(F475&lt;&gt;"",H475=""),"Add a verifier",IF(AND(F475&lt;&gt;"",I475=""),"Add a verification date","OK"))))))))))))</f>
        <v/>
      </c>
      <c r="M475" s="17">
        <f>IF(A475="","",IFERROR(INDEX(Findings!$H$2:$H$301,MATCH(B475,Findings!$A$2:$A$301,0)),""))</f>
        <v/>
      </c>
      <c r="N475" s="17">
        <f>IF(A475="","",IFERROR(INDEX(Findings!$O$2:$O$301,MATCH(B475,Findings!$A$2:$A$301,0)),""))</f>
        <v/>
      </c>
      <c r="O475" s="17">
        <f>IF(A475="","",IF(OR('Start here'!$B$5="",N475='Start here'!$B$5),1,0))</f>
        <v/>
      </c>
      <c r="P475" s="19">
        <f>IF(A475="","",IFERROR(IF(INDEX(Findings!$C$2:$C$301,MATCH(B475,Findings!$A$2:$A$301,0))="","",INDEX(Findings!$C$2:$C$301,MATCH(B475,Findings!$A$2:$A$301,0))),""))</f>
        <v/>
      </c>
    </row>
    <row r="476">
      <c r="A476" s="14" t="n"/>
      <c r="B476" s="14" t="n"/>
      <c r="C476" s="14" t="n"/>
      <c r="D476" s="14" t="n"/>
      <c r="E476" s="16" t="n"/>
      <c r="F476" s="16" t="n"/>
      <c r="G476" s="14" t="n"/>
      <c r="H476" s="14" t="n"/>
      <c r="I476" s="16" t="n"/>
      <c r="J476" s="17">
        <f>IF(A476="","",IF(AND(P476&lt;&gt;"",P476&gt;'Start here'!$B$4),"Not yet logged",IF(AND(F476&lt;&gt;"",F476&lt;='Start here'!$B$4),IF(AND(H476&lt;&gt;"",I476&lt;&gt;"",I476&lt;='Start here'!$B$4),"Closed and verified","Closed, not verified"),IF(AND(E476&lt;&gt;"",E476&lt;'Start here'!$B$4),"Overdue","Open"))))</f>
        <v/>
      </c>
      <c r="K476" s="18">
        <f>IF(J476="Overdue",'Start here'!$B$4-E476,0)</f>
        <v/>
      </c>
      <c r="L476" s="17">
        <f>IF(A476="","",IF(B476="","Link to a finding",IF(ISNA(MATCH(B476,Findings!$A$2:$A$301,0)),"Finding ID not found",IF(C476="","Describe the corrective action",IF(D476="","Add an owner",IF(E476="","Add a due date",IF(AND(F476&lt;&gt;"",P476&lt;&gt;"",F476&lt;P476),"Completed before the finding was logged",IF(AND(I476&lt;&gt;"",F476&lt;&gt;"",I476&lt;F476),"Verified before completed",IF(AND(H476&lt;&gt;"",H476=D476),"Verifier is the owner",IF(AND(F476&lt;&gt;"",G476=""),"Add completion evidence",IF(AND(F476&lt;&gt;"",H476=""),"Add a verifier",IF(AND(F476&lt;&gt;"",I476=""),"Add a verification date","OK"))))))))))))</f>
        <v/>
      </c>
      <c r="M476" s="17">
        <f>IF(A476="","",IFERROR(INDEX(Findings!$H$2:$H$301,MATCH(B476,Findings!$A$2:$A$301,0)),""))</f>
        <v/>
      </c>
      <c r="N476" s="17">
        <f>IF(A476="","",IFERROR(INDEX(Findings!$O$2:$O$301,MATCH(B476,Findings!$A$2:$A$301,0)),""))</f>
        <v/>
      </c>
      <c r="O476" s="17">
        <f>IF(A476="","",IF(OR('Start here'!$B$5="",N476='Start here'!$B$5),1,0))</f>
        <v/>
      </c>
      <c r="P476" s="19">
        <f>IF(A476="","",IFERROR(IF(INDEX(Findings!$C$2:$C$301,MATCH(B476,Findings!$A$2:$A$301,0))="","",INDEX(Findings!$C$2:$C$301,MATCH(B476,Findings!$A$2:$A$301,0))),""))</f>
        <v/>
      </c>
    </row>
    <row r="477">
      <c r="A477" s="14" t="n"/>
      <c r="B477" s="14" t="n"/>
      <c r="C477" s="14" t="n"/>
      <c r="D477" s="14" t="n"/>
      <c r="E477" s="16" t="n"/>
      <c r="F477" s="16" t="n"/>
      <c r="G477" s="14" t="n"/>
      <c r="H477" s="14" t="n"/>
      <c r="I477" s="16" t="n"/>
      <c r="J477" s="17">
        <f>IF(A477="","",IF(AND(P477&lt;&gt;"",P477&gt;'Start here'!$B$4),"Not yet logged",IF(AND(F477&lt;&gt;"",F477&lt;='Start here'!$B$4),IF(AND(H477&lt;&gt;"",I477&lt;&gt;"",I477&lt;='Start here'!$B$4),"Closed and verified","Closed, not verified"),IF(AND(E477&lt;&gt;"",E477&lt;'Start here'!$B$4),"Overdue","Open"))))</f>
        <v/>
      </c>
      <c r="K477" s="18">
        <f>IF(J477="Overdue",'Start here'!$B$4-E477,0)</f>
        <v/>
      </c>
      <c r="L477" s="17">
        <f>IF(A477="","",IF(B477="","Link to a finding",IF(ISNA(MATCH(B477,Findings!$A$2:$A$301,0)),"Finding ID not found",IF(C477="","Describe the corrective action",IF(D477="","Add an owner",IF(E477="","Add a due date",IF(AND(F477&lt;&gt;"",P477&lt;&gt;"",F477&lt;P477),"Completed before the finding was logged",IF(AND(I477&lt;&gt;"",F477&lt;&gt;"",I477&lt;F477),"Verified before completed",IF(AND(H477&lt;&gt;"",H477=D477),"Verifier is the owner",IF(AND(F477&lt;&gt;"",G477=""),"Add completion evidence",IF(AND(F477&lt;&gt;"",H477=""),"Add a verifier",IF(AND(F477&lt;&gt;"",I477=""),"Add a verification date","OK"))))))))))))</f>
        <v/>
      </c>
      <c r="M477" s="17">
        <f>IF(A477="","",IFERROR(INDEX(Findings!$H$2:$H$301,MATCH(B477,Findings!$A$2:$A$301,0)),""))</f>
        <v/>
      </c>
      <c r="N477" s="17">
        <f>IF(A477="","",IFERROR(INDEX(Findings!$O$2:$O$301,MATCH(B477,Findings!$A$2:$A$301,0)),""))</f>
        <v/>
      </c>
      <c r="O477" s="17">
        <f>IF(A477="","",IF(OR('Start here'!$B$5="",N477='Start here'!$B$5),1,0))</f>
        <v/>
      </c>
      <c r="P477" s="19">
        <f>IF(A477="","",IFERROR(IF(INDEX(Findings!$C$2:$C$301,MATCH(B477,Findings!$A$2:$A$301,0))="","",INDEX(Findings!$C$2:$C$301,MATCH(B477,Findings!$A$2:$A$301,0))),""))</f>
        <v/>
      </c>
    </row>
    <row r="478">
      <c r="A478" s="14" t="n"/>
      <c r="B478" s="14" t="n"/>
      <c r="C478" s="14" t="n"/>
      <c r="D478" s="14" t="n"/>
      <c r="E478" s="16" t="n"/>
      <c r="F478" s="16" t="n"/>
      <c r="G478" s="14" t="n"/>
      <c r="H478" s="14" t="n"/>
      <c r="I478" s="16" t="n"/>
      <c r="J478" s="17">
        <f>IF(A478="","",IF(AND(P478&lt;&gt;"",P478&gt;'Start here'!$B$4),"Not yet logged",IF(AND(F478&lt;&gt;"",F478&lt;='Start here'!$B$4),IF(AND(H478&lt;&gt;"",I478&lt;&gt;"",I478&lt;='Start here'!$B$4),"Closed and verified","Closed, not verified"),IF(AND(E478&lt;&gt;"",E478&lt;'Start here'!$B$4),"Overdue","Open"))))</f>
        <v/>
      </c>
      <c r="K478" s="18">
        <f>IF(J478="Overdue",'Start here'!$B$4-E478,0)</f>
        <v/>
      </c>
      <c r="L478" s="17">
        <f>IF(A478="","",IF(B478="","Link to a finding",IF(ISNA(MATCH(B478,Findings!$A$2:$A$301,0)),"Finding ID not found",IF(C478="","Describe the corrective action",IF(D478="","Add an owner",IF(E478="","Add a due date",IF(AND(F478&lt;&gt;"",P478&lt;&gt;"",F478&lt;P478),"Completed before the finding was logged",IF(AND(I478&lt;&gt;"",F478&lt;&gt;"",I478&lt;F478),"Verified before completed",IF(AND(H478&lt;&gt;"",H478=D478),"Verifier is the owner",IF(AND(F478&lt;&gt;"",G478=""),"Add completion evidence",IF(AND(F478&lt;&gt;"",H478=""),"Add a verifier",IF(AND(F478&lt;&gt;"",I478=""),"Add a verification date","OK"))))))))))))</f>
        <v/>
      </c>
      <c r="M478" s="17">
        <f>IF(A478="","",IFERROR(INDEX(Findings!$H$2:$H$301,MATCH(B478,Findings!$A$2:$A$301,0)),""))</f>
        <v/>
      </c>
      <c r="N478" s="17">
        <f>IF(A478="","",IFERROR(INDEX(Findings!$O$2:$O$301,MATCH(B478,Findings!$A$2:$A$301,0)),""))</f>
        <v/>
      </c>
      <c r="O478" s="17">
        <f>IF(A478="","",IF(OR('Start here'!$B$5="",N478='Start here'!$B$5),1,0))</f>
        <v/>
      </c>
      <c r="P478" s="19">
        <f>IF(A478="","",IFERROR(IF(INDEX(Findings!$C$2:$C$301,MATCH(B478,Findings!$A$2:$A$301,0))="","",INDEX(Findings!$C$2:$C$301,MATCH(B478,Findings!$A$2:$A$301,0))),""))</f>
        <v/>
      </c>
    </row>
    <row r="479">
      <c r="A479" s="14" t="n"/>
      <c r="B479" s="14" t="n"/>
      <c r="C479" s="14" t="n"/>
      <c r="D479" s="14" t="n"/>
      <c r="E479" s="16" t="n"/>
      <c r="F479" s="16" t="n"/>
      <c r="G479" s="14" t="n"/>
      <c r="H479" s="14" t="n"/>
      <c r="I479" s="16" t="n"/>
      <c r="J479" s="17">
        <f>IF(A479="","",IF(AND(P479&lt;&gt;"",P479&gt;'Start here'!$B$4),"Not yet logged",IF(AND(F479&lt;&gt;"",F479&lt;='Start here'!$B$4),IF(AND(H479&lt;&gt;"",I479&lt;&gt;"",I479&lt;='Start here'!$B$4),"Closed and verified","Closed, not verified"),IF(AND(E479&lt;&gt;"",E479&lt;'Start here'!$B$4),"Overdue","Open"))))</f>
        <v/>
      </c>
      <c r="K479" s="18">
        <f>IF(J479="Overdue",'Start here'!$B$4-E479,0)</f>
        <v/>
      </c>
      <c r="L479" s="17">
        <f>IF(A479="","",IF(B479="","Link to a finding",IF(ISNA(MATCH(B479,Findings!$A$2:$A$301,0)),"Finding ID not found",IF(C479="","Describe the corrective action",IF(D479="","Add an owner",IF(E479="","Add a due date",IF(AND(F479&lt;&gt;"",P479&lt;&gt;"",F479&lt;P479),"Completed before the finding was logged",IF(AND(I479&lt;&gt;"",F479&lt;&gt;"",I479&lt;F479),"Verified before completed",IF(AND(H479&lt;&gt;"",H479=D479),"Verifier is the owner",IF(AND(F479&lt;&gt;"",G479=""),"Add completion evidence",IF(AND(F479&lt;&gt;"",H479=""),"Add a verifier",IF(AND(F479&lt;&gt;"",I479=""),"Add a verification date","OK"))))))))))))</f>
        <v/>
      </c>
      <c r="M479" s="17">
        <f>IF(A479="","",IFERROR(INDEX(Findings!$H$2:$H$301,MATCH(B479,Findings!$A$2:$A$301,0)),""))</f>
        <v/>
      </c>
      <c r="N479" s="17">
        <f>IF(A479="","",IFERROR(INDEX(Findings!$O$2:$O$301,MATCH(B479,Findings!$A$2:$A$301,0)),""))</f>
        <v/>
      </c>
      <c r="O479" s="17">
        <f>IF(A479="","",IF(OR('Start here'!$B$5="",N479='Start here'!$B$5),1,0))</f>
        <v/>
      </c>
      <c r="P479" s="19">
        <f>IF(A479="","",IFERROR(IF(INDEX(Findings!$C$2:$C$301,MATCH(B479,Findings!$A$2:$A$301,0))="","",INDEX(Findings!$C$2:$C$301,MATCH(B479,Findings!$A$2:$A$301,0))),""))</f>
        <v/>
      </c>
    </row>
    <row r="480">
      <c r="A480" s="14" t="n"/>
      <c r="B480" s="14" t="n"/>
      <c r="C480" s="14" t="n"/>
      <c r="D480" s="14" t="n"/>
      <c r="E480" s="16" t="n"/>
      <c r="F480" s="16" t="n"/>
      <c r="G480" s="14" t="n"/>
      <c r="H480" s="14" t="n"/>
      <c r="I480" s="16" t="n"/>
      <c r="J480" s="17">
        <f>IF(A480="","",IF(AND(P480&lt;&gt;"",P480&gt;'Start here'!$B$4),"Not yet logged",IF(AND(F480&lt;&gt;"",F480&lt;='Start here'!$B$4),IF(AND(H480&lt;&gt;"",I480&lt;&gt;"",I480&lt;='Start here'!$B$4),"Closed and verified","Closed, not verified"),IF(AND(E480&lt;&gt;"",E480&lt;'Start here'!$B$4),"Overdue","Open"))))</f>
        <v/>
      </c>
      <c r="K480" s="18">
        <f>IF(J480="Overdue",'Start here'!$B$4-E480,0)</f>
        <v/>
      </c>
      <c r="L480" s="17">
        <f>IF(A480="","",IF(B480="","Link to a finding",IF(ISNA(MATCH(B480,Findings!$A$2:$A$301,0)),"Finding ID not found",IF(C480="","Describe the corrective action",IF(D480="","Add an owner",IF(E480="","Add a due date",IF(AND(F480&lt;&gt;"",P480&lt;&gt;"",F480&lt;P480),"Completed before the finding was logged",IF(AND(I480&lt;&gt;"",F480&lt;&gt;"",I480&lt;F480),"Verified before completed",IF(AND(H480&lt;&gt;"",H480=D480),"Verifier is the owner",IF(AND(F480&lt;&gt;"",G480=""),"Add completion evidence",IF(AND(F480&lt;&gt;"",H480=""),"Add a verifier",IF(AND(F480&lt;&gt;"",I480=""),"Add a verification date","OK"))))))))))))</f>
        <v/>
      </c>
      <c r="M480" s="17">
        <f>IF(A480="","",IFERROR(INDEX(Findings!$H$2:$H$301,MATCH(B480,Findings!$A$2:$A$301,0)),""))</f>
        <v/>
      </c>
      <c r="N480" s="17">
        <f>IF(A480="","",IFERROR(INDEX(Findings!$O$2:$O$301,MATCH(B480,Findings!$A$2:$A$301,0)),""))</f>
        <v/>
      </c>
      <c r="O480" s="17">
        <f>IF(A480="","",IF(OR('Start here'!$B$5="",N480='Start here'!$B$5),1,0))</f>
        <v/>
      </c>
      <c r="P480" s="19">
        <f>IF(A480="","",IFERROR(IF(INDEX(Findings!$C$2:$C$301,MATCH(B480,Findings!$A$2:$A$301,0))="","",INDEX(Findings!$C$2:$C$301,MATCH(B480,Findings!$A$2:$A$301,0))),""))</f>
        <v/>
      </c>
    </row>
    <row r="481">
      <c r="A481" s="14" t="n"/>
      <c r="B481" s="14" t="n"/>
      <c r="C481" s="14" t="n"/>
      <c r="D481" s="14" t="n"/>
      <c r="E481" s="16" t="n"/>
      <c r="F481" s="16" t="n"/>
      <c r="G481" s="14" t="n"/>
      <c r="H481" s="14" t="n"/>
      <c r="I481" s="16" t="n"/>
      <c r="J481" s="17">
        <f>IF(A481="","",IF(AND(P481&lt;&gt;"",P481&gt;'Start here'!$B$4),"Not yet logged",IF(AND(F481&lt;&gt;"",F481&lt;='Start here'!$B$4),IF(AND(H481&lt;&gt;"",I481&lt;&gt;"",I481&lt;='Start here'!$B$4),"Closed and verified","Closed, not verified"),IF(AND(E481&lt;&gt;"",E481&lt;'Start here'!$B$4),"Overdue","Open"))))</f>
        <v/>
      </c>
      <c r="K481" s="18">
        <f>IF(J481="Overdue",'Start here'!$B$4-E481,0)</f>
        <v/>
      </c>
      <c r="L481" s="17">
        <f>IF(A481="","",IF(B481="","Link to a finding",IF(ISNA(MATCH(B481,Findings!$A$2:$A$301,0)),"Finding ID not found",IF(C481="","Describe the corrective action",IF(D481="","Add an owner",IF(E481="","Add a due date",IF(AND(F481&lt;&gt;"",P481&lt;&gt;"",F481&lt;P481),"Completed before the finding was logged",IF(AND(I481&lt;&gt;"",F481&lt;&gt;"",I481&lt;F481),"Verified before completed",IF(AND(H481&lt;&gt;"",H481=D481),"Verifier is the owner",IF(AND(F481&lt;&gt;"",G481=""),"Add completion evidence",IF(AND(F481&lt;&gt;"",H481=""),"Add a verifier",IF(AND(F481&lt;&gt;"",I481=""),"Add a verification date","OK"))))))))))))</f>
        <v/>
      </c>
      <c r="M481" s="17">
        <f>IF(A481="","",IFERROR(INDEX(Findings!$H$2:$H$301,MATCH(B481,Findings!$A$2:$A$301,0)),""))</f>
        <v/>
      </c>
      <c r="N481" s="17">
        <f>IF(A481="","",IFERROR(INDEX(Findings!$O$2:$O$301,MATCH(B481,Findings!$A$2:$A$301,0)),""))</f>
        <v/>
      </c>
      <c r="O481" s="17">
        <f>IF(A481="","",IF(OR('Start here'!$B$5="",N481='Start here'!$B$5),1,0))</f>
        <v/>
      </c>
      <c r="P481" s="19">
        <f>IF(A481="","",IFERROR(IF(INDEX(Findings!$C$2:$C$301,MATCH(B481,Findings!$A$2:$A$301,0))="","",INDEX(Findings!$C$2:$C$301,MATCH(B481,Findings!$A$2:$A$301,0))),""))</f>
        <v/>
      </c>
    </row>
    <row r="482">
      <c r="A482" s="14" t="n"/>
      <c r="B482" s="14" t="n"/>
      <c r="C482" s="14" t="n"/>
      <c r="D482" s="14" t="n"/>
      <c r="E482" s="16" t="n"/>
      <c r="F482" s="16" t="n"/>
      <c r="G482" s="14" t="n"/>
      <c r="H482" s="14" t="n"/>
      <c r="I482" s="16" t="n"/>
      <c r="J482" s="17">
        <f>IF(A482="","",IF(AND(P482&lt;&gt;"",P482&gt;'Start here'!$B$4),"Not yet logged",IF(AND(F482&lt;&gt;"",F482&lt;='Start here'!$B$4),IF(AND(H482&lt;&gt;"",I482&lt;&gt;"",I482&lt;='Start here'!$B$4),"Closed and verified","Closed, not verified"),IF(AND(E482&lt;&gt;"",E482&lt;'Start here'!$B$4),"Overdue","Open"))))</f>
        <v/>
      </c>
      <c r="K482" s="18">
        <f>IF(J482="Overdue",'Start here'!$B$4-E482,0)</f>
        <v/>
      </c>
      <c r="L482" s="17">
        <f>IF(A482="","",IF(B482="","Link to a finding",IF(ISNA(MATCH(B482,Findings!$A$2:$A$301,0)),"Finding ID not found",IF(C482="","Describe the corrective action",IF(D482="","Add an owner",IF(E482="","Add a due date",IF(AND(F482&lt;&gt;"",P482&lt;&gt;"",F482&lt;P482),"Completed before the finding was logged",IF(AND(I482&lt;&gt;"",F482&lt;&gt;"",I482&lt;F482),"Verified before completed",IF(AND(H482&lt;&gt;"",H482=D482),"Verifier is the owner",IF(AND(F482&lt;&gt;"",G482=""),"Add completion evidence",IF(AND(F482&lt;&gt;"",H482=""),"Add a verifier",IF(AND(F482&lt;&gt;"",I482=""),"Add a verification date","OK"))))))))))))</f>
        <v/>
      </c>
      <c r="M482" s="17">
        <f>IF(A482="","",IFERROR(INDEX(Findings!$H$2:$H$301,MATCH(B482,Findings!$A$2:$A$301,0)),""))</f>
        <v/>
      </c>
      <c r="N482" s="17">
        <f>IF(A482="","",IFERROR(INDEX(Findings!$O$2:$O$301,MATCH(B482,Findings!$A$2:$A$301,0)),""))</f>
        <v/>
      </c>
      <c r="O482" s="17">
        <f>IF(A482="","",IF(OR('Start here'!$B$5="",N482='Start here'!$B$5),1,0))</f>
        <v/>
      </c>
      <c r="P482" s="19">
        <f>IF(A482="","",IFERROR(IF(INDEX(Findings!$C$2:$C$301,MATCH(B482,Findings!$A$2:$A$301,0))="","",INDEX(Findings!$C$2:$C$301,MATCH(B482,Findings!$A$2:$A$301,0))),""))</f>
        <v/>
      </c>
    </row>
    <row r="483">
      <c r="A483" s="14" t="n"/>
      <c r="B483" s="14" t="n"/>
      <c r="C483" s="14" t="n"/>
      <c r="D483" s="14" t="n"/>
      <c r="E483" s="16" t="n"/>
      <c r="F483" s="16" t="n"/>
      <c r="G483" s="14" t="n"/>
      <c r="H483" s="14" t="n"/>
      <c r="I483" s="16" t="n"/>
      <c r="J483" s="17">
        <f>IF(A483="","",IF(AND(P483&lt;&gt;"",P483&gt;'Start here'!$B$4),"Not yet logged",IF(AND(F483&lt;&gt;"",F483&lt;='Start here'!$B$4),IF(AND(H483&lt;&gt;"",I483&lt;&gt;"",I483&lt;='Start here'!$B$4),"Closed and verified","Closed, not verified"),IF(AND(E483&lt;&gt;"",E483&lt;'Start here'!$B$4),"Overdue","Open"))))</f>
        <v/>
      </c>
      <c r="K483" s="18">
        <f>IF(J483="Overdue",'Start here'!$B$4-E483,0)</f>
        <v/>
      </c>
      <c r="L483" s="17">
        <f>IF(A483="","",IF(B483="","Link to a finding",IF(ISNA(MATCH(B483,Findings!$A$2:$A$301,0)),"Finding ID not found",IF(C483="","Describe the corrective action",IF(D483="","Add an owner",IF(E483="","Add a due date",IF(AND(F483&lt;&gt;"",P483&lt;&gt;"",F483&lt;P483),"Completed before the finding was logged",IF(AND(I483&lt;&gt;"",F483&lt;&gt;"",I483&lt;F483),"Verified before completed",IF(AND(H483&lt;&gt;"",H483=D483),"Verifier is the owner",IF(AND(F483&lt;&gt;"",G483=""),"Add completion evidence",IF(AND(F483&lt;&gt;"",H483=""),"Add a verifier",IF(AND(F483&lt;&gt;"",I483=""),"Add a verification date","OK"))))))))))))</f>
        <v/>
      </c>
      <c r="M483" s="17">
        <f>IF(A483="","",IFERROR(INDEX(Findings!$H$2:$H$301,MATCH(B483,Findings!$A$2:$A$301,0)),""))</f>
        <v/>
      </c>
      <c r="N483" s="17">
        <f>IF(A483="","",IFERROR(INDEX(Findings!$O$2:$O$301,MATCH(B483,Findings!$A$2:$A$301,0)),""))</f>
        <v/>
      </c>
      <c r="O483" s="17">
        <f>IF(A483="","",IF(OR('Start here'!$B$5="",N483='Start here'!$B$5),1,0))</f>
        <v/>
      </c>
      <c r="P483" s="19">
        <f>IF(A483="","",IFERROR(IF(INDEX(Findings!$C$2:$C$301,MATCH(B483,Findings!$A$2:$A$301,0))="","",INDEX(Findings!$C$2:$C$301,MATCH(B483,Findings!$A$2:$A$301,0))),""))</f>
        <v/>
      </c>
    </row>
    <row r="484">
      <c r="A484" s="14" t="n"/>
      <c r="B484" s="14" t="n"/>
      <c r="C484" s="14" t="n"/>
      <c r="D484" s="14" t="n"/>
      <c r="E484" s="16" t="n"/>
      <c r="F484" s="16" t="n"/>
      <c r="G484" s="14" t="n"/>
      <c r="H484" s="14" t="n"/>
      <c r="I484" s="16" t="n"/>
      <c r="J484" s="17">
        <f>IF(A484="","",IF(AND(P484&lt;&gt;"",P484&gt;'Start here'!$B$4),"Not yet logged",IF(AND(F484&lt;&gt;"",F484&lt;='Start here'!$B$4),IF(AND(H484&lt;&gt;"",I484&lt;&gt;"",I484&lt;='Start here'!$B$4),"Closed and verified","Closed, not verified"),IF(AND(E484&lt;&gt;"",E484&lt;'Start here'!$B$4),"Overdue","Open"))))</f>
        <v/>
      </c>
      <c r="K484" s="18">
        <f>IF(J484="Overdue",'Start here'!$B$4-E484,0)</f>
        <v/>
      </c>
      <c r="L484" s="17">
        <f>IF(A484="","",IF(B484="","Link to a finding",IF(ISNA(MATCH(B484,Findings!$A$2:$A$301,0)),"Finding ID not found",IF(C484="","Describe the corrective action",IF(D484="","Add an owner",IF(E484="","Add a due date",IF(AND(F484&lt;&gt;"",P484&lt;&gt;"",F484&lt;P484),"Completed before the finding was logged",IF(AND(I484&lt;&gt;"",F484&lt;&gt;"",I484&lt;F484),"Verified before completed",IF(AND(H484&lt;&gt;"",H484=D484),"Verifier is the owner",IF(AND(F484&lt;&gt;"",G484=""),"Add completion evidence",IF(AND(F484&lt;&gt;"",H484=""),"Add a verifier",IF(AND(F484&lt;&gt;"",I484=""),"Add a verification date","OK"))))))))))))</f>
        <v/>
      </c>
      <c r="M484" s="17">
        <f>IF(A484="","",IFERROR(INDEX(Findings!$H$2:$H$301,MATCH(B484,Findings!$A$2:$A$301,0)),""))</f>
        <v/>
      </c>
      <c r="N484" s="17">
        <f>IF(A484="","",IFERROR(INDEX(Findings!$O$2:$O$301,MATCH(B484,Findings!$A$2:$A$301,0)),""))</f>
        <v/>
      </c>
      <c r="O484" s="17">
        <f>IF(A484="","",IF(OR('Start here'!$B$5="",N484='Start here'!$B$5),1,0))</f>
        <v/>
      </c>
      <c r="P484" s="19">
        <f>IF(A484="","",IFERROR(IF(INDEX(Findings!$C$2:$C$301,MATCH(B484,Findings!$A$2:$A$301,0))="","",INDEX(Findings!$C$2:$C$301,MATCH(B484,Findings!$A$2:$A$301,0))),""))</f>
        <v/>
      </c>
    </row>
    <row r="485">
      <c r="A485" s="14" t="n"/>
      <c r="B485" s="14" t="n"/>
      <c r="C485" s="14" t="n"/>
      <c r="D485" s="14" t="n"/>
      <c r="E485" s="16" t="n"/>
      <c r="F485" s="16" t="n"/>
      <c r="G485" s="14" t="n"/>
      <c r="H485" s="14" t="n"/>
      <c r="I485" s="16" t="n"/>
      <c r="J485" s="17">
        <f>IF(A485="","",IF(AND(P485&lt;&gt;"",P485&gt;'Start here'!$B$4),"Not yet logged",IF(AND(F485&lt;&gt;"",F485&lt;='Start here'!$B$4),IF(AND(H485&lt;&gt;"",I485&lt;&gt;"",I485&lt;='Start here'!$B$4),"Closed and verified","Closed, not verified"),IF(AND(E485&lt;&gt;"",E485&lt;'Start here'!$B$4),"Overdue","Open"))))</f>
        <v/>
      </c>
      <c r="K485" s="18">
        <f>IF(J485="Overdue",'Start here'!$B$4-E485,0)</f>
        <v/>
      </c>
      <c r="L485" s="17">
        <f>IF(A485="","",IF(B485="","Link to a finding",IF(ISNA(MATCH(B485,Findings!$A$2:$A$301,0)),"Finding ID not found",IF(C485="","Describe the corrective action",IF(D485="","Add an owner",IF(E485="","Add a due date",IF(AND(F485&lt;&gt;"",P485&lt;&gt;"",F485&lt;P485),"Completed before the finding was logged",IF(AND(I485&lt;&gt;"",F485&lt;&gt;"",I485&lt;F485),"Verified before completed",IF(AND(H485&lt;&gt;"",H485=D485),"Verifier is the owner",IF(AND(F485&lt;&gt;"",G485=""),"Add completion evidence",IF(AND(F485&lt;&gt;"",H485=""),"Add a verifier",IF(AND(F485&lt;&gt;"",I485=""),"Add a verification date","OK"))))))))))))</f>
        <v/>
      </c>
      <c r="M485" s="17">
        <f>IF(A485="","",IFERROR(INDEX(Findings!$H$2:$H$301,MATCH(B485,Findings!$A$2:$A$301,0)),""))</f>
        <v/>
      </c>
      <c r="N485" s="17">
        <f>IF(A485="","",IFERROR(INDEX(Findings!$O$2:$O$301,MATCH(B485,Findings!$A$2:$A$301,0)),""))</f>
        <v/>
      </c>
      <c r="O485" s="17">
        <f>IF(A485="","",IF(OR('Start here'!$B$5="",N485='Start here'!$B$5),1,0))</f>
        <v/>
      </c>
      <c r="P485" s="19">
        <f>IF(A485="","",IFERROR(IF(INDEX(Findings!$C$2:$C$301,MATCH(B485,Findings!$A$2:$A$301,0))="","",INDEX(Findings!$C$2:$C$301,MATCH(B485,Findings!$A$2:$A$301,0))),""))</f>
        <v/>
      </c>
    </row>
    <row r="486">
      <c r="A486" s="14" t="n"/>
      <c r="B486" s="14" t="n"/>
      <c r="C486" s="14" t="n"/>
      <c r="D486" s="14" t="n"/>
      <c r="E486" s="16" t="n"/>
      <c r="F486" s="16" t="n"/>
      <c r="G486" s="14" t="n"/>
      <c r="H486" s="14" t="n"/>
      <c r="I486" s="16" t="n"/>
      <c r="J486" s="17">
        <f>IF(A486="","",IF(AND(P486&lt;&gt;"",P486&gt;'Start here'!$B$4),"Not yet logged",IF(AND(F486&lt;&gt;"",F486&lt;='Start here'!$B$4),IF(AND(H486&lt;&gt;"",I486&lt;&gt;"",I486&lt;='Start here'!$B$4),"Closed and verified","Closed, not verified"),IF(AND(E486&lt;&gt;"",E486&lt;'Start here'!$B$4),"Overdue","Open"))))</f>
        <v/>
      </c>
      <c r="K486" s="18">
        <f>IF(J486="Overdue",'Start here'!$B$4-E486,0)</f>
        <v/>
      </c>
      <c r="L486" s="17">
        <f>IF(A486="","",IF(B486="","Link to a finding",IF(ISNA(MATCH(B486,Findings!$A$2:$A$301,0)),"Finding ID not found",IF(C486="","Describe the corrective action",IF(D486="","Add an owner",IF(E486="","Add a due date",IF(AND(F486&lt;&gt;"",P486&lt;&gt;"",F486&lt;P486),"Completed before the finding was logged",IF(AND(I486&lt;&gt;"",F486&lt;&gt;"",I486&lt;F486),"Verified before completed",IF(AND(H486&lt;&gt;"",H486=D486),"Verifier is the owner",IF(AND(F486&lt;&gt;"",G486=""),"Add completion evidence",IF(AND(F486&lt;&gt;"",H486=""),"Add a verifier",IF(AND(F486&lt;&gt;"",I486=""),"Add a verification date","OK"))))))))))))</f>
        <v/>
      </c>
      <c r="M486" s="17">
        <f>IF(A486="","",IFERROR(INDEX(Findings!$H$2:$H$301,MATCH(B486,Findings!$A$2:$A$301,0)),""))</f>
        <v/>
      </c>
      <c r="N486" s="17">
        <f>IF(A486="","",IFERROR(INDEX(Findings!$O$2:$O$301,MATCH(B486,Findings!$A$2:$A$301,0)),""))</f>
        <v/>
      </c>
      <c r="O486" s="17">
        <f>IF(A486="","",IF(OR('Start here'!$B$5="",N486='Start here'!$B$5),1,0))</f>
        <v/>
      </c>
      <c r="P486" s="19">
        <f>IF(A486="","",IFERROR(IF(INDEX(Findings!$C$2:$C$301,MATCH(B486,Findings!$A$2:$A$301,0))="","",INDEX(Findings!$C$2:$C$301,MATCH(B486,Findings!$A$2:$A$301,0))),""))</f>
        <v/>
      </c>
    </row>
    <row r="487">
      <c r="A487" s="14" t="n"/>
      <c r="B487" s="14" t="n"/>
      <c r="C487" s="14" t="n"/>
      <c r="D487" s="14" t="n"/>
      <c r="E487" s="16" t="n"/>
      <c r="F487" s="16" t="n"/>
      <c r="G487" s="14" t="n"/>
      <c r="H487" s="14" t="n"/>
      <c r="I487" s="16" t="n"/>
      <c r="J487" s="17">
        <f>IF(A487="","",IF(AND(P487&lt;&gt;"",P487&gt;'Start here'!$B$4),"Not yet logged",IF(AND(F487&lt;&gt;"",F487&lt;='Start here'!$B$4),IF(AND(H487&lt;&gt;"",I487&lt;&gt;"",I487&lt;='Start here'!$B$4),"Closed and verified","Closed, not verified"),IF(AND(E487&lt;&gt;"",E487&lt;'Start here'!$B$4),"Overdue","Open"))))</f>
        <v/>
      </c>
      <c r="K487" s="18">
        <f>IF(J487="Overdue",'Start here'!$B$4-E487,0)</f>
        <v/>
      </c>
      <c r="L487" s="17">
        <f>IF(A487="","",IF(B487="","Link to a finding",IF(ISNA(MATCH(B487,Findings!$A$2:$A$301,0)),"Finding ID not found",IF(C487="","Describe the corrective action",IF(D487="","Add an owner",IF(E487="","Add a due date",IF(AND(F487&lt;&gt;"",P487&lt;&gt;"",F487&lt;P487),"Completed before the finding was logged",IF(AND(I487&lt;&gt;"",F487&lt;&gt;"",I487&lt;F487),"Verified before completed",IF(AND(H487&lt;&gt;"",H487=D487),"Verifier is the owner",IF(AND(F487&lt;&gt;"",G487=""),"Add completion evidence",IF(AND(F487&lt;&gt;"",H487=""),"Add a verifier",IF(AND(F487&lt;&gt;"",I487=""),"Add a verification date","OK"))))))))))))</f>
        <v/>
      </c>
      <c r="M487" s="17">
        <f>IF(A487="","",IFERROR(INDEX(Findings!$H$2:$H$301,MATCH(B487,Findings!$A$2:$A$301,0)),""))</f>
        <v/>
      </c>
      <c r="N487" s="17">
        <f>IF(A487="","",IFERROR(INDEX(Findings!$O$2:$O$301,MATCH(B487,Findings!$A$2:$A$301,0)),""))</f>
        <v/>
      </c>
      <c r="O487" s="17">
        <f>IF(A487="","",IF(OR('Start here'!$B$5="",N487='Start here'!$B$5),1,0))</f>
        <v/>
      </c>
      <c r="P487" s="19">
        <f>IF(A487="","",IFERROR(IF(INDEX(Findings!$C$2:$C$301,MATCH(B487,Findings!$A$2:$A$301,0))="","",INDEX(Findings!$C$2:$C$301,MATCH(B487,Findings!$A$2:$A$301,0))),""))</f>
        <v/>
      </c>
    </row>
    <row r="488">
      <c r="A488" s="14" t="n"/>
      <c r="B488" s="14" t="n"/>
      <c r="C488" s="14" t="n"/>
      <c r="D488" s="14" t="n"/>
      <c r="E488" s="16" t="n"/>
      <c r="F488" s="16" t="n"/>
      <c r="G488" s="14" t="n"/>
      <c r="H488" s="14" t="n"/>
      <c r="I488" s="16" t="n"/>
      <c r="J488" s="17">
        <f>IF(A488="","",IF(AND(P488&lt;&gt;"",P488&gt;'Start here'!$B$4),"Not yet logged",IF(AND(F488&lt;&gt;"",F488&lt;='Start here'!$B$4),IF(AND(H488&lt;&gt;"",I488&lt;&gt;"",I488&lt;='Start here'!$B$4),"Closed and verified","Closed, not verified"),IF(AND(E488&lt;&gt;"",E488&lt;'Start here'!$B$4),"Overdue","Open"))))</f>
        <v/>
      </c>
      <c r="K488" s="18">
        <f>IF(J488="Overdue",'Start here'!$B$4-E488,0)</f>
        <v/>
      </c>
      <c r="L488" s="17">
        <f>IF(A488="","",IF(B488="","Link to a finding",IF(ISNA(MATCH(B488,Findings!$A$2:$A$301,0)),"Finding ID not found",IF(C488="","Describe the corrective action",IF(D488="","Add an owner",IF(E488="","Add a due date",IF(AND(F488&lt;&gt;"",P488&lt;&gt;"",F488&lt;P488),"Completed before the finding was logged",IF(AND(I488&lt;&gt;"",F488&lt;&gt;"",I488&lt;F488),"Verified before completed",IF(AND(H488&lt;&gt;"",H488=D488),"Verifier is the owner",IF(AND(F488&lt;&gt;"",G488=""),"Add completion evidence",IF(AND(F488&lt;&gt;"",H488=""),"Add a verifier",IF(AND(F488&lt;&gt;"",I488=""),"Add a verification date","OK"))))))))))))</f>
        <v/>
      </c>
      <c r="M488" s="17">
        <f>IF(A488="","",IFERROR(INDEX(Findings!$H$2:$H$301,MATCH(B488,Findings!$A$2:$A$301,0)),""))</f>
        <v/>
      </c>
      <c r="N488" s="17">
        <f>IF(A488="","",IFERROR(INDEX(Findings!$O$2:$O$301,MATCH(B488,Findings!$A$2:$A$301,0)),""))</f>
        <v/>
      </c>
      <c r="O488" s="17">
        <f>IF(A488="","",IF(OR('Start here'!$B$5="",N488='Start here'!$B$5),1,0))</f>
        <v/>
      </c>
      <c r="P488" s="19">
        <f>IF(A488="","",IFERROR(IF(INDEX(Findings!$C$2:$C$301,MATCH(B488,Findings!$A$2:$A$301,0))="","",INDEX(Findings!$C$2:$C$301,MATCH(B488,Findings!$A$2:$A$301,0))),""))</f>
        <v/>
      </c>
    </row>
    <row r="489">
      <c r="A489" s="14" t="n"/>
      <c r="B489" s="14" t="n"/>
      <c r="C489" s="14" t="n"/>
      <c r="D489" s="14" t="n"/>
      <c r="E489" s="16" t="n"/>
      <c r="F489" s="16" t="n"/>
      <c r="G489" s="14" t="n"/>
      <c r="H489" s="14" t="n"/>
      <c r="I489" s="16" t="n"/>
      <c r="J489" s="17">
        <f>IF(A489="","",IF(AND(P489&lt;&gt;"",P489&gt;'Start here'!$B$4),"Not yet logged",IF(AND(F489&lt;&gt;"",F489&lt;='Start here'!$B$4),IF(AND(H489&lt;&gt;"",I489&lt;&gt;"",I489&lt;='Start here'!$B$4),"Closed and verified","Closed, not verified"),IF(AND(E489&lt;&gt;"",E489&lt;'Start here'!$B$4),"Overdue","Open"))))</f>
        <v/>
      </c>
      <c r="K489" s="18">
        <f>IF(J489="Overdue",'Start here'!$B$4-E489,0)</f>
        <v/>
      </c>
      <c r="L489" s="17">
        <f>IF(A489="","",IF(B489="","Link to a finding",IF(ISNA(MATCH(B489,Findings!$A$2:$A$301,0)),"Finding ID not found",IF(C489="","Describe the corrective action",IF(D489="","Add an owner",IF(E489="","Add a due date",IF(AND(F489&lt;&gt;"",P489&lt;&gt;"",F489&lt;P489),"Completed before the finding was logged",IF(AND(I489&lt;&gt;"",F489&lt;&gt;"",I489&lt;F489),"Verified before completed",IF(AND(H489&lt;&gt;"",H489=D489),"Verifier is the owner",IF(AND(F489&lt;&gt;"",G489=""),"Add completion evidence",IF(AND(F489&lt;&gt;"",H489=""),"Add a verifier",IF(AND(F489&lt;&gt;"",I489=""),"Add a verification date","OK"))))))))))))</f>
        <v/>
      </c>
      <c r="M489" s="17">
        <f>IF(A489="","",IFERROR(INDEX(Findings!$H$2:$H$301,MATCH(B489,Findings!$A$2:$A$301,0)),""))</f>
        <v/>
      </c>
      <c r="N489" s="17">
        <f>IF(A489="","",IFERROR(INDEX(Findings!$O$2:$O$301,MATCH(B489,Findings!$A$2:$A$301,0)),""))</f>
        <v/>
      </c>
      <c r="O489" s="17">
        <f>IF(A489="","",IF(OR('Start here'!$B$5="",N489='Start here'!$B$5),1,0))</f>
        <v/>
      </c>
      <c r="P489" s="19">
        <f>IF(A489="","",IFERROR(IF(INDEX(Findings!$C$2:$C$301,MATCH(B489,Findings!$A$2:$A$301,0))="","",INDEX(Findings!$C$2:$C$301,MATCH(B489,Findings!$A$2:$A$301,0))),""))</f>
        <v/>
      </c>
    </row>
    <row r="490">
      <c r="A490" s="14" t="n"/>
      <c r="B490" s="14" t="n"/>
      <c r="C490" s="14" t="n"/>
      <c r="D490" s="14" t="n"/>
      <c r="E490" s="16" t="n"/>
      <c r="F490" s="16" t="n"/>
      <c r="G490" s="14" t="n"/>
      <c r="H490" s="14" t="n"/>
      <c r="I490" s="16" t="n"/>
      <c r="J490" s="17">
        <f>IF(A490="","",IF(AND(P490&lt;&gt;"",P490&gt;'Start here'!$B$4),"Not yet logged",IF(AND(F490&lt;&gt;"",F490&lt;='Start here'!$B$4),IF(AND(H490&lt;&gt;"",I490&lt;&gt;"",I490&lt;='Start here'!$B$4),"Closed and verified","Closed, not verified"),IF(AND(E490&lt;&gt;"",E490&lt;'Start here'!$B$4),"Overdue","Open"))))</f>
        <v/>
      </c>
      <c r="K490" s="18">
        <f>IF(J490="Overdue",'Start here'!$B$4-E490,0)</f>
        <v/>
      </c>
      <c r="L490" s="17">
        <f>IF(A490="","",IF(B490="","Link to a finding",IF(ISNA(MATCH(B490,Findings!$A$2:$A$301,0)),"Finding ID not found",IF(C490="","Describe the corrective action",IF(D490="","Add an owner",IF(E490="","Add a due date",IF(AND(F490&lt;&gt;"",P490&lt;&gt;"",F490&lt;P490),"Completed before the finding was logged",IF(AND(I490&lt;&gt;"",F490&lt;&gt;"",I490&lt;F490),"Verified before completed",IF(AND(H490&lt;&gt;"",H490=D490),"Verifier is the owner",IF(AND(F490&lt;&gt;"",G490=""),"Add completion evidence",IF(AND(F490&lt;&gt;"",H490=""),"Add a verifier",IF(AND(F490&lt;&gt;"",I490=""),"Add a verification date","OK"))))))))))))</f>
        <v/>
      </c>
      <c r="M490" s="17">
        <f>IF(A490="","",IFERROR(INDEX(Findings!$H$2:$H$301,MATCH(B490,Findings!$A$2:$A$301,0)),""))</f>
        <v/>
      </c>
      <c r="N490" s="17">
        <f>IF(A490="","",IFERROR(INDEX(Findings!$O$2:$O$301,MATCH(B490,Findings!$A$2:$A$301,0)),""))</f>
        <v/>
      </c>
      <c r="O490" s="17">
        <f>IF(A490="","",IF(OR('Start here'!$B$5="",N490='Start here'!$B$5),1,0))</f>
        <v/>
      </c>
      <c r="P490" s="19">
        <f>IF(A490="","",IFERROR(IF(INDEX(Findings!$C$2:$C$301,MATCH(B490,Findings!$A$2:$A$301,0))="","",INDEX(Findings!$C$2:$C$301,MATCH(B490,Findings!$A$2:$A$301,0))),""))</f>
        <v/>
      </c>
    </row>
    <row r="491">
      <c r="A491" s="14" t="n"/>
      <c r="B491" s="14" t="n"/>
      <c r="C491" s="14" t="n"/>
      <c r="D491" s="14" t="n"/>
      <c r="E491" s="16" t="n"/>
      <c r="F491" s="16" t="n"/>
      <c r="G491" s="14" t="n"/>
      <c r="H491" s="14" t="n"/>
      <c r="I491" s="16" t="n"/>
      <c r="J491" s="17">
        <f>IF(A491="","",IF(AND(P491&lt;&gt;"",P491&gt;'Start here'!$B$4),"Not yet logged",IF(AND(F491&lt;&gt;"",F491&lt;='Start here'!$B$4),IF(AND(H491&lt;&gt;"",I491&lt;&gt;"",I491&lt;='Start here'!$B$4),"Closed and verified","Closed, not verified"),IF(AND(E491&lt;&gt;"",E491&lt;'Start here'!$B$4),"Overdue","Open"))))</f>
        <v/>
      </c>
      <c r="K491" s="18">
        <f>IF(J491="Overdue",'Start here'!$B$4-E491,0)</f>
        <v/>
      </c>
      <c r="L491" s="17">
        <f>IF(A491="","",IF(B491="","Link to a finding",IF(ISNA(MATCH(B491,Findings!$A$2:$A$301,0)),"Finding ID not found",IF(C491="","Describe the corrective action",IF(D491="","Add an owner",IF(E491="","Add a due date",IF(AND(F491&lt;&gt;"",P491&lt;&gt;"",F491&lt;P491),"Completed before the finding was logged",IF(AND(I491&lt;&gt;"",F491&lt;&gt;"",I491&lt;F491),"Verified before completed",IF(AND(H491&lt;&gt;"",H491=D491),"Verifier is the owner",IF(AND(F491&lt;&gt;"",G491=""),"Add completion evidence",IF(AND(F491&lt;&gt;"",H491=""),"Add a verifier",IF(AND(F491&lt;&gt;"",I491=""),"Add a verification date","OK"))))))))))))</f>
        <v/>
      </c>
      <c r="M491" s="17">
        <f>IF(A491="","",IFERROR(INDEX(Findings!$H$2:$H$301,MATCH(B491,Findings!$A$2:$A$301,0)),""))</f>
        <v/>
      </c>
      <c r="N491" s="17">
        <f>IF(A491="","",IFERROR(INDEX(Findings!$O$2:$O$301,MATCH(B491,Findings!$A$2:$A$301,0)),""))</f>
        <v/>
      </c>
      <c r="O491" s="17">
        <f>IF(A491="","",IF(OR('Start here'!$B$5="",N491='Start here'!$B$5),1,0))</f>
        <v/>
      </c>
      <c r="P491" s="19">
        <f>IF(A491="","",IFERROR(IF(INDEX(Findings!$C$2:$C$301,MATCH(B491,Findings!$A$2:$A$301,0))="","",INDEX(Findings!$C$2:$C$301,MATCH(B491,Findings!$A$2:$A$301,0))),""))</f>
        <v/>
      </c>
    </row>
    <row r="492">
      <c r="A492" s="14" t="n"/>
      <c r="B492" s="14" t="n"/>
      <c r="C492" s="14" t="n"/>
      <c r="D492" s="14" t="n"/>
      <c r="E492" s="16" t="n"/>
      <c r="F492" s="16" t="n"/>
      <c r="G492" s="14" t="n"/>
      <c r="H492" s="14" t="n"/>
      <c r="I492" s="16" t="n"/>
      <c r="J492" s="17">
        <f>IF(A492="","",IF(AND(P492&lt;&gt;"",P492&gt;'Start here'!$B$4),"Not yet logged",IF(AND(F492&lt;&gt;"",F492&lt;='Start here'!$B$4),IF(AND(H492&lt;&gt;"",I492&lt;&gt;"",I492&lt;='Start here'!$B$4),"Closed and verified","Closed, not verified"),IF(AND(E492&lt;&gt;"",E492&lt;'Start here'!$B$4),"Overdue","Open"))))</f>
        <v/>
      </c>
      <c r="K492" s="18">
        <f>IF(J492="Overdue",'Start here'!$B$4-E492,0)</f>
        <v/>
      </c>
      <c r="L492" s="17">
        <f>IF(A492="","",IF(B492="","Link to a finding",IF(ISNA(MATCH(B492,Findings!$A$2:$A$301,0)),"Finding ID not found",IF(C492="","Describe the corrective action",IF(D492="","Add an owner",IF(E492="","Add a due date",IF(AND(F492&lt;&gt;"",P492&lt;&gt;"",F492&lt;P492),"Completed before the finding was logged",IF(AND(I492&lt;&gt;"",F492&lt;&gt;"",I492&lt;F492),"Verified before completed",IF(AND(H492&lt;&gt;"",H492=D492),"Verifier is the owner",IF(AND(F492&lt;&gt;"",G492=""),"Add completion evidence",IF(AND(F492&lt;&gt;"",H492=""),"Add a verifier",IF(AND(F492&lt;&gt;"",I492=""),"Add a verification date","OK"))))))))))))</f>
        <v/>
      </c>
      <c r="M492" s="17">
        <f>IF(A492="","",IFERROR(INDEX(Findings!$H$2:$H$301,MATCH(B492,Findings!$A$2:$A$301,0)),""))</f>
        <v/>
      </c>
      <c r="N492" s="17">
        <f>IF(A492="","",IFERROR(INDEX(Findings!$O$2:$O$301,MATCH(B492,Findings!$A$2:$A$301,0)),""))</f>
        <v/>
      </c>
      <c r="O492" s="17">
        <f>IF(A492="","",IF(OR('Start here'!$B$5="",N492='Start here'!$B$5),1,0))</f>
        <v/>
      </c>
      <c r="P492" s="19">
        <f>IF(A492="","",IFERROR(IF(INDEX(Findings!$C$2:$C$301,MATCH(B492,Findings!$A$2:$A$301,0))="","",INDEX(Findings!$C$2:$C$301,MATCH(B492,Findings!$A$2:$A$301,0))),""))</f>
        <v/>
      </c>
    </row>
    <row r="493">
      <c r="A493" s="14" t="n"/>
      <c r="B493" s="14" t="n"/>
      <c r="C493" s="14" t="n"/>
      <c r="D493" s="14" t="n"/>
      <c r="E493" s="16" t="n"/>
      <c r="F493" s="16" t="n"/>
      <c r="G493" s="14" t="n"/>
      <c r="H493" s="14" t="n"/>
      <c r="I493" s="16" t="n"/>
      <c r="J493" s="17">
        <f>IF(A493="","",IF(AND(P493&lt;&gt;"",P493&gt;'Start here'!$B$4),"Not yet logged",IF(AND(F493&lt;&gt;"",F493&lt;='Start here'!$B$4),IF(AND(H493&lt;&gt;"",I493&lt;&gt;"",I493&lt;='Start here'!$B$4),"Closed and verified","Closed, not verified"),IF(AND(E493&lt;&gt;"",E493&lt;'Start here'!$B$4),"Overdue","Open"))))</f>
        <v/>
      </c>
      <c r="K493" s="18">
        <f>IF(J493="Overdue",'Start here'!$B$4-E493,0)</f>
        <v/>
      </c>
      <c r="L493" s="17">
        <f>IF(A493="","",IF(B493="","Link to a finding",IF(ISNA(MATCH(B493,Findings!$A$2:$A$301,0)),"Finding ID not found",IF(C493="","Describe the corrective action",IF(D493="","Add an owner",IF(E493="","Add a due date",IF(AND(F493&lt;&gt;"",P493&lt;&gt;"",F493&lt;P493),"Completed before the finding was logged",IF(AND(I493&lt;&gt;"",F493&lt;&gt;"",I493&lt;F493),"Verified before completed",IF(AND(H493&lt;&gt;"",H493=D493),"Verifier is the owner",IF(AND(F493&lt;&gt;"",G493=""),"Add completion evidence",IF(AND(F493&lt;&gt;"",H493=""),"Add a verifier",IF(AND(F493&lt;&gt;"",I493=""),"Add a verification date","OK"))))))))))))</f>
        <v/>
      </c>
      <c r="M493" s="17">
        <f>IF(A493="","",IFERROR(INDEX(Findings!$H$2:$H$301,MATCH(B493,Findings!$A$2:$A$301,0)),""))</f>
        <v/>
      </c>
      <c r="N493" s="17">
        <f>IF(A493="","",IFERROR(INDEX(Findings!$O$2:$O$301,MATCH(B493,Findings!$A$2:$A$301,0)),""))</f>
        <v/>
      </c>
      <c r="O493" s="17">
        <f>IF(A493="","",IF(OR('Start here'!$B$5="",N493='Start here'!$B$5),1,0))</f>
        <v/>
      </c>
      <c r="P493" s="19">
        <f>IF(A493="","",IFERROR(IF(INDEX(Findings!$C$2:$C$301,MATCH(B493,Findings!$A$2:$A$301,0))="","",INDEX(Findings!$C$2:$C$301,MATCH(B493,Findings!$A$2:$A$301,0))),""))</f>
        <v/>
      </c>
    </row>
    <row r="494">
      <c r="A494" s="14" t="n"/>
      <c r="B494" s="14" t="n"/>
      <c r="C494" s="14" t="n"/>
      <c r="D494" s="14" t="n"/>
      <c r="E494" s="16" t="n"/>
      <c r="F494" s="16" t="n"/>
      <c r="G494" s="14" t="n"/>
      <c r="H494" s="14" t="n"/>
      <c r="I494" s="16" t="n"/>
      <c r="J494" s="17">
        <f>IF(A494="","",IF(AND(P494&lt;&gt;"",P494&gt;'Start here'!$B$4),"Not yet logged",IF(AND(F494&lt;&gt;"",F494&lt;='Start here'!$B$4),IF(AND(H494&lt;&gt;"",I494&lt;&gt;"",I494&lt;='Start here'!$B$4),"Closed and verified","Closed, not verified"),IF(AND(E494&lt;&gt;"",E494&lt;'Start here'!$B$4),"Overdue","Open"))))</f>
        <v/>
      </c>
      <c r="K494" s="18">
        <f>IF(J494="Overdue",'Start here'!$B$4-E494,0)</f>
        <v/>
      </c>
      <c r="L494" s="17">
        <f>IF(A494="","",IF(B494="","Link to a finding",IF(ISNA(MATCH(B494,Findings!$A$2:$A$301,0)),"Finding ID not found",IF(C494="","Describe the corrective action",IF(D494="","Add an owner",IF(E494="","Add a due date",IF(AND(F494&lt;&gt;"",P494&lt;&gt;"",F494&lt;P494),"Completed before the finding was logged",IF(AND(I494&lt;&gt;"",F494&lt;&gt;"",I494&lt;F494),"Verified before completed",IF(AND(H494&lt;&gt;"",H494=D494),"Verifier is the owner",IF(AND(F494&lt;&gt;"",G494=""),"Add completion evidence",IF(AND(F494&lt;&gt;"",H494=""),"Add a verifier",IF(AND(F494&lt;&gt;"",I494=""),"Add a verification date","OK"))))))))))))</f>
        <v/>
      </c>
      <c r="M494" s="17">
        <f>IF(A494="","",IFERROR(INDEX(Findings!$H$2:$H$301,MATCH(B494,Findings!$A$2:$A$301,0)),""))</f>
        <v/>
      </c>
      <c r="N494" s="17">
        <f>IF(A494="","",IFERROR(INDEX(Findings!$O$2:$O$301,MATCH(B494,Findings!$A$2:$A$301,0)),""))</f>
        <v/>
      </c>
      <c r="O494" s="17">
        <f>IF(A494="","",IF(OR('Start here'!$B$5="",N494='Start here'!$B$5),1,0))</f>
        <v/>
      </c>
      <c r="P494" s="19">
        <f>IF(A494="","",IFERROR(IF(INDEX(Findings!$C$2:$C$301,MATCH(B494,Findings!$A$2:$A$301,0))="","",INDEX(Findings!$C$2:$C$301,MATCH(B494,Findings!$A$2:$A$301,0))),""))</f>
        <v/>
      </c>
    </row>
    <row r="495">
      <c r="A495" s="14" t="n"/>
      <c r="B495" s="14" t="n"/>
      <c r="C495" s="14" t="n"/>
      <c r="D495" s="14" t="n"/>
      <c r="E495" s="16" t="n"/>
      <c r="F495" s="16" t="n"/>
      <c r="G495" s="14" t="n"/>
      <c r="H495" s="14" t="n"/>
      <c r="I495" s="16" t="n"/>
      <c r="J495" s="17">
        <f>IF(A495="","",IF(AND(P495&lt;&gt;"",P495&gt;'Start here'!$B$4),"Not yet logged",IF(AND(F495&lt;&gt;"",F495&lt;='Start here'!$B$4),IF(AND(H495&lt;&gt;"",I495&lt;&gt;"",I495&lt;='Start here'!$B$4),"Closed and verified","Closed, not verified"),IF(AND(E495&lt;&gt;"",E495&lt;'Start here'!$B$4),"Overdue","Open"))))</f>
        <v/>
      </c>
      <c r="K495" s="18">
        <f>IF(J495="Overdue",'Start here'!$B$4-E495,0)</f>
        <v/>
      </c>
      <c r="L495" s="17">
        <f>IF(A495="","",IF(B495="","Link to a finding",IF(ISNA(MATCH(B495,Findings!$A$2:$A$301,0)),"Finding ID not found",IF(C495="","Describe the corrective action",IF(D495="","Add an owner",IF(E495="","Add a due date",IF(AND(F495&lt;&gt;"",P495&lt;&gt;"",F495&lt;P495),"Completed before the finding was logged",IF(AND(I495&lt;&gt;"",F495&lt;&gt;"",I495&lt;F495),"Verified before completed",IF(AND(H495&lt;&gt;"",H495=D495),"Verifier is the owner",IF(AND(F495&lt;&gt;"",G495=""),"Add completion evidence",IF(AND(F495&lt;&gt;"",H495=""),"Add a verifier",IF(AND(F495&lt;&gt;"",I495=""),"Add a verification date","OK"))))))))))))</f>
        <v/>
      </c>
      <c r="M495" s="17">
        <f>IF(A495="","",IFERROR(INDEX(Findings!$H$2:$H$301,MATCH(B495,Findings!$A$2:$A$301,0)),""))</f>
        <v/>
      </c>
      <c r="N495" s="17">
        <f>IF(A495="","",IFERROR(INDEX(Findings!$O$2:$O$301,MATCH(B495,Findings!$A$2:$A$301,0)),""))</f>
        <v/>
      </c>
      <c r="O495" s="17">
        <f>IF(A495="","",IF(OR('Start here'!$B$5="",N495='Start here'!$B$5),1,0))</f>
        <v/>
      </c>
      <c r="P495" s="19">
        <f>IF(A495="","",IFERROR(IF(INDEX(Findings!$C$2:$C$301,MATCH(B495,Findings!$A$2:$A$301,0))="","",INDEX(Findings!$C$2:$C$301,MATCH(B495,Findings!$A$2:$A$301,0))),""))</f>
        <v/>
      </c>
    </row>
    <row r="496">
      <c r="A496" s="14" t="n"/>
      <c r="B496" s="14" t="n"/>
      <c r="C496" s="14" t="n"/>
      <c r="D496" s="14" t="n"/>
      <c r="E496" s="16" t="n"/>
      <c r="F496" s="16" t="n"/>
      <c r="G496" s="14" t="n"/>
      <c r="H496" s="14" t="n"/>
      <c r="I496" s="16" t="n"/>
      <c r="J496" s="17">
        <f>IF(A496="","",IF(AND(P496&lt;&gt;"",P496&gt;'Start here'!$B$4),"Not yet logged",IF(AND(F496&lt;&gt;"",F496&lt;='Start here'!$B$4),IF(AND(H496&lt;&gt;"",I496&lt;&gt;"",I496&lt;='Start here'!$B$4),"Closed and verified","Closed, not verified"),IF(AND(E496&lt;&gt;"",E496&lt;'Start here'!$B$4),"Overdue","Open"))))</f>
        <v/>
      </c>
      <c r="K496" s="18">
        <f>IF(J496="Overdue",'Start here'!$B$4-E496,0)</f>
        <v/>
      </c>
      <c r="L496" s="17">
        <f>IF(A496="","",IF(B496="","Link to a finding",IF(ISNA(MATCH(B496,Findings!$A$2:$A$301,0)),"Finding ID not found",IF(C496="","Describe the corrective action",IF(D496="","Add an owner",IF(E496="","Add a due date",IF(AND(F496&lt;&gt;"",P496&lt;&gt;"",F496&lt;P496),"Completed before the finding was logged",IF(AND(I496&lt;&gt;"",F496&lt;&gt;"",I496&lt;F496),"Verified before completed",IF(AND(H496&lt;&gt;"",H496=D496),"Verifier is the owner",IF(AND(F496&lt;&gt;"",G496=""),"Add completion evidence",IF(AND(F496&lt;&gt;"",H496=""),"Add a verifier",IF(AND(F496&lt;&gt;"",I496=""),"Add a verification date","OK"))))))))))))</f>
        <v/>
      </c>
      <c r="M496" s="17">
        <f>IF(A496="","",IFERROR(INDEX(Findings!$H$2:$H$301,MATCH(B496,Findings!$A$2:$A$301,0)),""))</f>
        <v/>
      </c>
      <c r="N496" s="17">
        <f>IF(A496="","",IFERROR(INDEX(Findings!$O$2:$O$301,MATCH(B496,Findings!$A$2:$A$301,0)),""))</f>
        <v/>
      </c>
      <c r="O496" s="17">
        <f>IF(A496="","",IF(OR('Start here'!$B$5="",N496='Start here'!$B$5),1,0))</f>
        <v/>
      </c>
      <c r="P496" s="19">
        <f>IF(A496="","",IFERROR(IF(INDEX(Findings!$C$2:$C$301,MATCH(B496,Findings!$A$2:$A$301,0))="","",INDEX(Findings!$C$2:$C$301,MATCH(B496,Findings!$A$2:$A$301,0))),""))</f>
        <v/>
      </c>
    </row>
    <row r="497">
      <c r="A497" s="14" t="n"/>
      <c r="B497" s="14" t="n"/>
      <c r="C497" s="14" t="n"/>
      <c r="D497" s="14" t="n"/>
      <c r="E497" s="16" t="n"/>
      <c r="F497" s="16" t="n"/>
      <c r="G497" s="14" t="n"/>
      <c r="H497" s="14" t="n"/>
      <c r="I497" s="16" t="n"/>
      <c r="J497" s="17">
        <f>IF(A497="","",IF(AND(P497&lt;&gt;"",P497&gt;'Start here'!$B$4),"Not yet logged",IF(AND(F497&lt;&gt;"",F497&lt;='Start here'!$B$4),IF(AND(H497&lt;&gt;"",I497&lt;&gt;"",I497&lt;='Start here'!$B$4),"Closed and verified","Closed, not verified"),IF(AND(E497&lt;&gt;"",E497&lt;'Start here'!$B$4),"Overdue","Open"))))</f>
        <v/>
      </c>
      <c r="K497" s="18">
        <f>IF(J497="Overdue",'Start here'!$B$4-E497,0)</f>
        <v/>
      </c>
      <c r="L497" s="17">
        <f>IF(A497="","",IF(B497="","Link to a finding",IF(ISNA(MATCH(B497,Findings!$A$2:$A$301,0)),"Finding ID not found",IF(C497="","Describe the corrective action",IF(D497="","Add an owner",IF(E497="","Add a due date",IF(AND(F497&lt;&gt;"",P497&lt;&gt;"",F497&lt;P497),"Completed before the finding was logged",IF(AND(I497&lt;&gt;"",F497&lt;&gt;"",I497&lt;F497),"Verified before completed",IF(AND(H497&lt;&gt;"",H497=D497),"Verifier is the owner",IF(AND(F497&lt;&gt;"",G497=""),"Add completion evidence",IF(AND(F497&lt;&gt;"",H497=""),"Add a verifier",IF(AND(F497&lt;&gt;"",I497=""),"Add a verification date","OK"))))))))))))</f>
        <v/>
      </c>
      <c r="M497" s="17">
        <f>IF(A497="","",IFERROR(INDEX(Findings!$H$2:$H$301,MATCH(B497,Findings!$A$2:$A$301,0)),""))</f>
        <v/>
      </c>
      <c r="N497" s="17">
        <f>IF(A497="","",IFERROR(INDEX(Findings!$O$2:$O$301,MATCH(B497,Findings!$A$2:$A$301,0)),""))</f>
        <v/>
      </c>
      <c r="O497" s="17">
        <f>IF(A497="","",IF(OR('Start here'!$B$5="",N497='Start here'!$B$5),1,0))</f>
        <v/>
      </c>
      <c r="P497" s="19">
        <f>IF(A497="","",IFERROR(IF(INDEX(Findings!$C$2:$C$301,MATCH(B497,Findings!$A$2:$A$301,0))="","",INDEX(Findings!$C$2:$C$301,MATCH(B497,Findings!$A$2:$A$301,0))),""))</f>
        <v/>
      </c>
    </row>
    <row r="498">
      <c r="A498" s="14" t="n"/>
      <c r="B498" s="14" t="n"/>
      <c r="C498" s="14" t="n"/>
      <c r="D498" s="14" t="n"/>
      <c r="E498" s="16" t="n"/>
      <c r="F498" s="16" t="n"/>
      <c r="G498" s="14" t="n"/>
      <c r="H498" s="14" t="n"/>
      <c r="I498" s="16" t="n"/>
      <c r="J498" s="17">
        <f>IF(A498="","",IF(AND(P498&lt;&gt;"",P498&gt;'Start here'!$B$4),"Not yet logged",IF(AND(F498&lt;&gt;"",F498&lt;='Start here'!$B$4),IF(AND(H498&lt;&gt;"",I498&lt;&gt;"",I498&lt;='Start here'!$B$4),"Closed and verified","Closed, not verified"),IF(AND(E498&lt;&gt;"",E498&lt;'Start here'!$B$4),"Overdue","Open"))))</f>
        <v/>
      </c>
      <c r="K498" s="18">
        <f>IF(J498="Overdue",'Start here'!$B$4-E498,0)</f>
        <v/>
      </c>
      <c r="L498" s="17">
        <f>IF(A498="","",IF(B498="","Link to a finding",IF(ISNA(MATCH(B498,Findings!$A$2:$A$301,0)),"Finding ID not found",IF(C498="","Describe the corrective action",IF(D498="","Add an owner",IF(E498="","Add a due date",IF(AND(F498&lt;&gt;"",P498&lt;&gt;"",F498&lt;P498),"Completed before the finding was logged",IF(AND(I498&lt;&gt;"",F498&lt;&gt;"",I498&lt;F498),"Verified before completed",IF(AND(H498&lt;&gt;"",H498=D498),"Verifier is the owner",IF(AND(F498&lt;&gt;"",G498=""),"Add completion evidence",IF(AND(F498&lt;&gt;"",H498=""),"Add a verifier",IF(AND(F498&lt;&gt;"",I498=""),"Add a verification date","OK"))))))))))))</f>
        <v/>
      </c>
      <c r="M498" s="17">
        <f>IF(A498="","",IFERROR(INDEX(Findings!$H$2:$H$301,MATCH(B498,Findings!$A$2:$A$301,0)),""))</f>
        <v/>
      </c>
      <c r="N498" s="17">
        <f>IF(A498="","",IFERROR(INDEX(Findings!$O$2:$O$301,MATCH(B498,Findings!$A$2:$A$301,0)),""))</f>
        <v/>
      </c>
      <c r="O498" s="17">
        <f>IF(A498="","",IF(OR('Start here'!$B$5="",N498='Start here'!$B$5),1,0))</f>
        <v/>
      </c>
      <c r="P498" s="19">
        <f>IF(A498="","",IFERROR(IF(INDEX(Findings!$C$2:$C$301,MATCH(B498,Findings!$A$2:$A$301,0))="","",INDEX(Findings!$C$2:$C$301,MATCH(B498,Findings!$A$2:$A$301,0))),""))</f>
        <v/>
      </c>
    </row>
    <row r="499">
      <c r="A499" s="14" t="n"/>
      <c r="B499" s="14" t="n"/>
      <c r="C499" s="14" t="n"/>
      <c r="D499" s="14" t="n"/>
      <c r="E499" s="16" t="n"/>
      <c r="F499" s="16" t="n"/>
      <c r="G499" s="14" t="n"/>
      <c r="H499" s="14" t="n"/>
      <c r="I499" s="16" t="n"/>
      <c r="J499" s="17">
        <f>IF(A499="","",IF(AND(P499&lt;&gt;"",P499&gt;'Start here'!$B$4),"Not yet logged",IF(AND(F499&lt;&gt;"",F499&lt;='Start here'!$B$4),IF(AND(H499&lt;&gt;"",I499&lt;&gt;"",I499&lt;='Start here'!$B$4),"Closed and verified","Closed, not verified"),IF(AND(E499&lt;&gt;"",E499&lt;'Start here'!$B$4),"Overdue","Open"))))</f>
        <v/>
      </c>
      <c r="K499" s="18">
        <f>IF(J499="Overdue",'Start here'!$B$4-E499,0)</f>
        <v/>
      </c>
      <c r="L499" s="17">
        <f>IF(A499="","",IF(B499="","Link to a finding",IF(ISNA(MATCH(B499,Findings!$A$2:$A$301,0)),"Finding ID not found",IF(C499="","Describe the corrective action",IF(D499="","Add an owner",IF(E499="","Add a due date",IF(AND(F499&lt;&gt;"",P499&lt;&gt;"",F499&lt;P499),"Completed before the finding was logged",IF(AND(I499&lt;&gt;"",F499&lt;&gt;"",I499&lt;F499),"Verified before completed",IF(AND(H499&lt;&gt;"",H499=D499),"Verifier is the owner",IF(AND(F499&lt;&gt;"",G499=""),"Add completion evidence",IF(AND(F499&lt;&gt;"",H499=""),"Add a verifier",IF(AND(F499&lt;&gt;"",I499=""),"Add a verification date","OK"))))))))))))</f>
        <v/>
      </c>
      <c r="M499" s="17">
        <f>IF(A499="","",IFERROR(INDEX(Findings!$H$2:$H$301,MATCH(B499,Findings!$A$2:$A$301,0)),""))</f>
        <v/>
      </c>
      <c r="N499" s="17">
        <f>IF(A499="","",IFERROR(INDEX(Findings!$O$2:$O$301,MATCH(B499,Findings!$A$2:$A$301,0)),""))</f>
        <v/>
      </c>
      <c r="O499" s="17">
        <f>IF(A499="","",IF(OR('Start here'!$B$5="",N499='Start here'!$B$5),1,0))</f>
        <v/>
      </c>
      <c r="P499" s="19">
        <f>IF(A499="","",IFERROR(IF(INDEX(Findings!$C$2:$C$301,MATCH(B499,Findings!$A$2:$A$301,0))="","",INDEX(Findings!$C$2:$C$301,MATCH(B499,Findings!$A$2:$A$301,0))),""))</f>
        <v/>
      </c>
    </row>
    <row r="500">
      <c r="A500" s="14" t="n"/>
      <c r="B500" s="14" t="n"/>
      <c r="C500" s="14" t="n"/>
      <c r="D500" s="14" t="n"/>
      <c r="E500" s="16" t="n"/>
      <c r="F500" s="16" t="n"/>
      <c r="G500" s="14" t="n"/>
      <c r="H500" s="14" t="n"/>
      <c r="I500" s="16" t="n"/>
      <c r="J500" s="17">
        <f>IF(A500="","",IF(AND(P500&lt;&gt;"",P500&gt;'Start here'!$B$4),"Not yet logged",IF(AND(F500&lt;&gt;"",F500&lt;='Start here'!$B$4),IF(AND(H500&lt;&gt;"",I500&lt;&gt;"",I500&lt;='Start here'!$B$4),"Closed and verified","Closed, not verified"),IF(AND(E500&lt;&gt;"",E500&lt;'Start here'!$B$4),"Overdue","Open"))))</f>
        <v/>
      </c>
      <c r="K500" s="18">
        <f>IF(J500="Overdue",'Start here'!$B$4-E500,0)</f>
        <v/>
      </c>
      <c r="L500" s="17">
        <f>IF(A500="","",IF(B500="","Link to a finding",IF(ISNA(MATCH(B500,Findings!$A$2:$A$301,0)),"Finding ID not found",IF(C500="","Describe the corrective action",IF(D500="","Add an owner",IF(E500="","Add a due date",IF(AND(F500&lt;&gt;"",P500&lt;&gt;"",F500&lt;P500),"Completed before the finding was logged",IF(AND(I500&lt;&gt;"",F500&lt;&gt;"",I500&lt;F500),"Verified before completed",IF(AND(H500&lt;&gt;"",H500=D500),"Verifier is the owner",IF(AND(F500&lt;&gt;"",G500=""),"Add completion evidence",IF(AND(F500&lt;&gt;"",H500=""),"Add a verifier",IF(AND(F500&lt;&gt;"",I500=""),"Add a verification date","OK"))))))))))))</f>
        <v/>
      </c>
      <c r="M500" s="17">
        <f>IF(A500="","",IFERROR(INDEX(Findings!$H$2:$H$301,MATCH(B500,Findings!$A$2:$A$301,0)),""))</f>
        <v/>
      </c>
      <c r="N500" s="17">
        <f>IF(A500="","",IFERROR(INDEX(Findings!$O$2:$O$301,MATCH(B500,Findings!$A$2:$A$301,0)),""))</f>
        <v/>
      </c>
      <c r="O500" s="17">
        <f>IF(A500="","",IF(OR('Start here'!$B$5="",N500='Start here'!$B$5),1,0))</f>
        <v/>
      </c>
      <c r="P500" s="19">
        <f>IF(A500="","",IFERROR(IF(INDEX(Findings!$C$2:$C$301,MATCH(B500,Findings!$A$2:$A$301,0))="","",INDEX(Findings!$C$2:$C$301,MATCH(B500,Findings!$A$2:$A$301,0))),""))</f>
        <v/>
      </c>
    </row>
    <row r="501">
      <c r="A501" s="14" t="n"/>
      <c r="B501" s="14" t="n"/>
      <c r="C501" s="14" t="n"/>
      <c r="D501" s="14" t="n"/>
      <c r="E501" s="16" t="n"/>
      <c r="F501" s="16" t="n"/>
      <c r="G501" s="14" t="n"/>
      <c r="H501" s="14" t="n"/>
      <c r="I501" s="16" t="n"/>
      <c r="J501" s="17">
        <f>IF(A501="","",IF(AND(P501&lt;&gt;"",P501&gt;'Start here'!$B$4),"Not yet logged",IF(AND(F501&lt;&gt;"",F501&lt;='Start here'!$B$4),IF(AND(H501&lt;&gt;"",I501&lt;&gt;"",I501&lt;='Start here'!$B$4),"Closed and verified","Closed, not verified"),IF(AND(E501&lt;&gt;"",E501&lt;'Start here'!$B$4),"Overdue","Open"))))</f>
        <v/>
      </c>
      <c r="K501" s="18">
        <f>IF(J501="Overdue",'Start here'!$B$4-E501,0)</f>
        <v/>
      </c>
      <c r="L501" s="17">
        <f>IF(A501="","",IF(B501="","Link to a finding",IF(ISNA(MATCH(B501,Findings!$A$2:$A$301,0)),"Finding ID not found",IF(C501="","Describe the corrective action",IF(D501="","Add an owner",IF(E501="","Add a due date",IF(AND(F501&lt;&gt;"",P501&lt;&gt;"",F501&lt;P501),"Completed before the finding was logged",IF(AND(I501&lt;&gt;"",F501&lt;&gt;"",I501&lt;F501),"Verified before completed",IF(AND(H501&lt;&gt;"",H501=D501),"Verifier is the owner",IF(AND(F501&lt;&gt;"",G501=""),"Add completion evidence",IF(AND(F501&lt;&gt;"",H501=""),"Add a verifier",IF(AND(F501&lt;&gt;"",I501=""),"Add a verification date","OK"))))))))))))</f>
        <v/>
      </c>
      <c r="M501" s="17">
        <f>IF(A501="","",IFERROR(INDEX(Findings!$H$2:$H$301,MATCH(B501,Findings!$A$2:$A$301,0)),""))</f>
        <v/>
      </c>
      <c r="N501" s="17">
        <f>IF(A501="","",IFERROR(INDEX(Findings!$O$2:$O$301,MATCH(B501,Findings!$A$2:$A$301,0)),""))</f>
        <v/>
      </c>
      <c r="O501" s="17">
        <f>IF(A501="","",IF(OR('Start here'!$B$5="",N501='Start here'!$B$5),1,0))</f>
        <v/>
      </c>
      <c r="P501" s="19">
        <f>IF(A501="","",IFERROR(IF(INDEX(Findings!$C$2:$C$301,MATCH(B501,Findings!$A$2:$A$301,0))="","",INDEX(Findings!$C$2:$C$301,MATCH(B501,Findings!$A$2:$A$301,0))),""))</f>
        <v/>
      </c>
    </row>
  </sheetData>
  <conditionalFormatting sqref="A2:P501">
    <cfRule type="expression" priority="1" dxfId="0">
      <formula>$J2="Overdue"</formula>
    </cfRule>
    <cfRule type="expression" priority="2" dxfId="1">
      <formula>$J2="Closed, not verified"</formula>
    </cfRule>
    <cfRule type="expression" priority="3" dxfId="2">
      <formula>$J2="Closed and verified"</formula>
    </cfRule>
  </conditionalFormatting>
  <conditionalFormatting sqref="L2:L501">
    <cfRule type="expression" priority="4" dxfId="1">
      <formula>AND($L2&lt;&gt;"",$L2&lt;&gt;"OK")</formula>
    </cfRule>
  </conditionalFormatting>
  <dataValidations count="2">
    <dataValidation sqref="B2:B501" showDropDown="0" showInputMessage="0" showErrorMessage="0" allowBlank="1" type="list">
      <formula1>=Findings!$A$2:$A$301</formula1>
    </dataValidation>
    <dataValidation sqref="E2:F501 I2:I501" showDropDown="0" showInputMessage="0" showErrorMessage="0" allowBlank="1" errorTitle="Date needed" error="Enter a date, for example 10 Nov 2026." type="date" operator="greaterThan">
      <formula1>36526</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C32"/>
  <sheetViews>
    <sheetView showGridLines="0" workbookViewId="0">
      <selection activeCell="A1" sqref="A1"/>
    </sheetView>
  </sheetViews>
  <sheetFormatPr baseColWidth="8" defaultRowHeight="15"/>
  <cols>
    <col width="56" customWidth="1" min="1" max="1"/>
    <col width="14" customWidth="1" min="2" max="2"/>
    <col width="86" customWidth="1" min="3" max="3"/>
  </cols>
  <sheetData>
    <row r="1">
      <c r="A1" s="1" t="inlineStr">
        <is>
          <t>Monthly summary</t>
        </is>
      </c>
    </row>
    <row r="2">
      <c r="A2" s="3" t="inlineStr">
        <is>
          <t>As at</t>
        </is>
      </c>
      <c r="B2" s="20">
        <f>'Start here'!B4</f>
        <v/>
      </c>
      <c r="C2" s="3">
        <f>IF('Start here'!B5="","All sites","Site: "&amp;'Start here'!B5)</f>
        <v/>
      </c>
    </row>
    <row r="3">
      <c r="A3" s="2" t="inlineStr">
        <is>
          <t>Five suggested measures for managers and officers. They are not a regulatory reporting set. Read them alongside incident and hazard reporting data.</t>
        </is>
      </c>
    </row>
    <row r="5">
      <c r="A5" s="12" t="inlineStr">
        <is>
          <t>Measure</t>
        </is>
      </c>
      <c r="B5" s="12" t="inlineStr">
        <is>
          <t>Result</t>
        </is>
      </c>
      <c r="C5" s="12" t="inlineStr">
        <is>
          <t>What it tells you</t>
        </is>
      </c>
    </row>
    <row r="6" ht="28" customHeight="1">
      <c r="A6" s="21" t="inlineStr">
        <is>
          <t>1. Inspections planned to date</t>
        </is>
      </c>
      <c r="B6" s="22">
        <f>SUMPRODUCT((Inspections!$C$2:$C$201&lt;&gt;"")*(Inspections!$C$2:$C$201&lt;='Start here'!$B$4)*(Inspections!$L$2:$L$201=1))</f>
        <v/>
      </c>
      <c r="C6" s="14" t="inlineStr">
        <is>
          <t>Inspections with a planned date on or before the as-at date.</t>
        </is>
      </c>
    </row>
    <row r="7" ht="28" customHeight="1">
      <c r="A7" s="21" t="inlineStr">
        <is>
          <t>1. Of those, completed by the as-at date</t>
        </is>
      </c>
      <c r="B7" s="22">
        <f>SUMPRODUCT((Inspections!$C$2:$C$201&lt;&gt;"")*(Inspections!$C$2:$C$201&lt;='Start here'!$B$4)*(Inspections!$D$2:$D$201&lt;&gt;"")*(Inspections!$D$2:$D$201&lt;='Start here'!$B$4)*(Inspections!$L$2:$L$201=1))</f>
        <v/>
      </c>
      <c r="C7" s="14" t="inlineStr">
        <is>
          <t>Planned inspections with a completion date on or before the as-at date.</t>
        </is>
      </c>
    </row>
    <row r="8" ht="28" customHeight="1">
      <c r="A8" s="21" t="inlineStr">
        <is>
          <t>1. Coverage</t>
        </is>
      </c>
      <c r="B8" s="23">
        <f>IFERROR(B7/B6,"n/a")</f>
        <v/>
      </c>
      <c r="C8" s="14" t="inlineStr">
        <is>
          <t>Completed divided by planned to date. It cannot exceed 100%. A falling figure means the program is slipping.</t>
        </is>
      </c>
    </row>
    <row r="9" ht="28" customHeight="1">
      <c r="A9" s="21" t="inlineStr">
        <is>
          <t>1. Of those, completed late</t>
        </is>
      </c>
      <c r="B9" s="22">
        <f>SUMPRODUCT((Inspections!$C$2:$C$201&lt;&gt;"")*(Inspections!$C$2:$C$201&lt;='Start here'!$B$4)*(Inspections!$D$2:$D$201&lt;&gt;"")*(Inspections!$D$2:$D$201&lt;='Start here'!$B$4)*(Inspections!$D$2:$D$201&gt;Inspections!$C$2:$C$201)*(Inspections!$L$2:$L$201=1))</f>
        <v/>
      </c>
      <c r="C9" s="14" t="inlineStr">
        <is>
          <t>Completed after the planned date.</t>
        </is>
      </c>
    </row>
    <row r="10" ht="28" customHeight="1">
      <c r="A10" s="21" t="inlineStr">
        <is>
          <t>1. Planned but not completed by the as-at date</t>
        </is>
      </c>
      <c r="B10" s="22">
        <f>COUNTIFS(Inspections!$J$2:$J$201,"Overdue",Inspections!$L$2:$L$201,1)+COUNTIFS(Inspections!$J$2:$J$201,"Missed, rescheduled",Inspections!$L$2:$L$201,1)</f>
        <v/>
      </c>
      <c r="C10" s="14" t="inlineStr">
        <is>
          <t>Overdue or missed inspections, including those already rescheduled.</t>
        </is>
      </c>
    </row>
    <row r="11" ht="28" customHeight="1">
      <c r="A11" s="21" t="inlineStr">
        <is>
          <t>1. Other inspections completed (early or unplanned)</t>
        </is>
      </c>
      <c r="B11" s="22">
        <f>SUMPRODUCT((Inspections!$D$2:$D$201&lt;&gt;"")*(Inspections!$D$2:$D$201&lt;='Start here'!$B$4)*(Inspections!$L$2:$L$201=1))-B7</f>
        <v/>
      </c>
      <c r="C11" s="14" t="inlineStr">
        <is>
          <t>Completed on or before the as-at date but not counted in coverage.</t>
        </is>
      </c>
    </row>
    <row r="12" ht="28" customHeight="1">
      <c r="A12" s="21" t="inlineStr">
        <is>
          <t>1. Completed inspections with areas or items not inspected</t>
        </is>
      </c>
      <c r="B12" s="22">
        <f>SUMPRODUCT((Inspections!$H$2:$H$201&lt;&gt;"")*(Inspections!$D$2:$D$201&lt;&gt;"")*(Inspections!$D$2:$D$201&lt;='Start here'!$B$4)*(Inspections!$L$2:$L$201=1))</f>
        <v/>
      </c>
      <c r="C12" s="14" t="inlineStr">
        <is>
          <t>Gaps in coverage. Each one needs a reason and a new date.</t>
        </is>
      </c>
    </row>
    <row r="13" ht="28" customHeight="1">
      <c r="A13" s="21" t="inlineStr">
        <is>
          <t>2. Open findings (any corrective action not yet completed)</t>
        </is>
      </c>
      <c r="B13" s="22">
        <f>COUNTIFS(Findings!$K$2:$K$301,"Open",Findings!$P$2:$P$301,1)+COUNTIFS(Findings!$K$2:$K$301,"Overdue",Findings!$P$2:$P$301,1)</f>
        <v/>
      </c>
      <c r="C13" s="14" t="inlineStr">
        <is>
          <t>Findings logged by the as-at date with at least one corrective action still open or overdue.</t>
        </is>
      </c>
    </row>
    <row r="14" ht="28" customHeight="1">
      <c r="A14" s="21" t="inlineStr">
        <is>
          <t>2. Open findings: first rating level</t>
        </is>
      </c>
      <c r="B14" s="22">
        <f>COUNTIFS(Findings!$H$2:$H$301,'Start here'!$A$21,Findings!$K$2:$K$301,"Open",Findings!$P$2:$P$301,1)+COUNTIFS(Findings!$H$2:$H$301,'Start here'!$A$21,Findings!$K$2:$K$301,"Overdue",Findings!$P$2:$P$301,1)</f>
        <v/>
      </c>
      <c r="C14" s="14" t="inlineStr">
        <is>
          <t>Open findings at the first level on the Start here sheet.</t>
        </is>
      </c>
    </row>
    <row r="15" ht="28" customHeight="1">
      <c r="A15" s="21" t="inlineStr">
        <is>
          <t>2. Open findings: second rating level</t>
        </is>
      </c>
      <c r="B15" s="22">
        <f>COUNTIFS(Findings!$H$2:$H$301,'Start here'!$A$22,Findings!$K$2:$K$301,"Open",Findings!$P$2:$P$301,1)+COUNTIFS(Findings!$H$2:$H$301,'Start here'!$A$22,Findings!$K$2:$K$301,"Overdue",Findings!$P$2:$P$301,1)</f>
        <v/>
      </c>
      <c r="C15" s="14" t="inlineStr">
        <is>
          <t>Open findings at the second level.</t>
        </is>
      </c>
    </row>
    <row r="16" ht="28" customHeight="1">
      <c r="A16" s="21" t="inlineStr">
        <is>
          <t>2. Open findings: third rating level</t>
        </is>
      </c>
      <c r="B16" s="22">
        <f>COUNTIFS(Findings!$H$2:$H$301,'Start here'!$A$23,Findings!$K$2:$K$301,"Open",Findings!$P$2:$P$301,1)+COUNTIFS(Findings!$H$2:$H$301,'Start here'!$A$23,Findings!$K$2:$K$301,"Overdue",Findings!$P$2:$P$301,1)</f>
        <v/>
      </c>
      <c r="C16" s="14" t="inlineStr">
        <is>
          <t>Open findings at the third level.</t>
        </is>
      </c>
    </row>
    <row r="17" ht="28" customHeight="1">
      <c r="A17" s="21" t="inlineStr">
        <is>
          <t>2. Open findings with no matching rating</t>
        </is>
      </c>
      <c r="B17" s="22">
        <f>B13-B14-B15-B16</f>
        <v/>
      </c>
      <c r="C17" s="14" t="inlineStr">
        <is>
          <t>Open findings with a blank or unrecognised rating. Fix these on the Findings sheet.</t>
        </is>
      </c>
    </row>
    <row r="18" ht="28" customHeight="1">
      <c r="A18" s="21" t="inlineStr">
        <is>
          <t>2. Findings with no corrective action recorded</t>
        </is>
      </c>
      <c r="B18" s="22">
        <f>COUNTIFS(Findings!$K$2:$K$301,"No action recorded",Findings!$P$2:$P$301,1)</f>
        <v/>
      </c>
      <c r="C18" s="14" t="inlineStr">
        <is>
          <t>Findings that nobody has been asked to fix. Add an action on the Actions sheet.</t>
        </is>
      </c>
    </row>
    <row r="19" ht="28" customHeight="1">
      <c r="A19" s="21" t="inlineStr">
        <is>
          <t>3. Open corrective actions</t>
        </is>
      </c>
      <c r="B19" s="22">
        <f>COUNTIFS(Actions!$J$2:$J$501,"Open",Actions!$O$2:$O$501,1)+COUNTIFS(Actions!$J$2:$J$501,"Overdue",Actions!$O$2:$O$501,1)</f>
        <v/>
      </c>
      <c r="C19" s="14" t="inlineStr">
        <is>
          <t>Corrective actions not completed by the as-at date, including overdue ones.</t>
        </is>
      </c>
    </row>
    <row r="20" ht="28" customHeight="1">
      <c r="A20" s="21" t="inlineStr">
        <is>
          <t>3. Overdue corrective actions</t>
        </is>
      </c>
      <c r="B20" s="22">
        <f>COUNTIFS(Actions!$J$2:$J$501,"Overdue",Actions!$O$2:$O$501,1)</f>
        <v/>
      </c>
      <c r="C20" s="14" t="inlineStr">
        <is>
          <t>Actions past their due date and not completed by the as-at date.</t>
        </is>
      </c>
    </row>
    <row r="21" ht="28" customHeight="1">
      <c r="A21" s="21" t="inlineStr">
        <is>
          <t>3. Longest overdue (days)</t>
        </is>
      </c>
      <c r="B21" s="22">
        <f>SUMPRODUCT(MAX((Actions!$J$2:$J$501="Overdue")*(Actions!$O$2:$O$501=1)*Actions!$K$2:$K$501))</f>
        <v/>
      </c>
      <c r="C21" s="14" t="inlineStr">
        <is>
          <t>How long the oldest overdue action has been overdue.</t>
        </is>
      </c>
    </row>
    <row r="22" ht="28" customHeight="1">
      <c r="A22" s="21" t="inlineStr">
        <is>
          <t>4. Repeat findings</t>
        </is>
      </c>
      <c r="B22" s="22">
        <f>COUNTIFS(Findings!$M$2:$M$301,"Yes",Findings!$P$2:$P$301,1)</f>
        <v/>
      </c>
      <c r="C22" s="14" t="inlineStr">
        <is>
          <t>Findings that repeat an earlier one. Group them by location, asset or cause.</t>
        </is>
      </c>
    </row>
    <row r="23" ht="28" customHeight="1">
      <c r="A23" s="21" t="inlineStr">
        <is>
          <t>5. Corrective actions closed and verified</t>
        </is>
      </c>
      <c r="B23" s="22">
        <f>COUNTIFS(Actions!$J$2:$J$501,"Closed and verified",Actions!$O$2:$O$501,1)</f>
        <v/>
      </c>
      <c r="C23" s="14" t="inlineStr">
        <is>
          <t>Completed by the as-at date, with a named verifier and a verification date on or before it.</t>
        </is>
      </c>
    </row>
    <row r="24" ht="28" customHeight="1">
      <c r="A24" s="21" t="inlineStr">
        <is>
          <t>5. Corrective actions closed, not verified</t>
        </is>
      </c>
      <c r="B24" s="22">
        <f>COUNTIFS(Actions!$J$2:$J$501,"Closed, not verified",Actions!$O$2:$O$501,1)</f>
        <v/>
      </c>
      <c r="C24" s="14" t="inlineStr">
        <is>
          <t>Completed but not yet checked. These are claims, not confirmed fixes.</t>
        </is>
      </c>
    </row>
    <row r="25" ht="28" customHeight="1">
      <c r="A25" s="21" t="inlineStr">
        <is>
          <t>5. Share of closed actions verified</t>
        </is>
      </c>
      <c r="B25" s="23">
        <f>IFERROR(B23/(B23+B24),"n/a")</f>
        <v/>
      </c>
      <c r="C25" s="14" t="inlineStr">
        <is>
          <t>Verified closures divided by all closures.</t>
        </is>
      </c>
    </row>
    <row r="26" ht="28" customHeight="1">
      <c r="A26" s="21" t="inlineStr">
        <is>
          <t>5. Findings closed and verified</t>
        </is>
      </c>
      <c r="B26" s="22">
        <f>COUNTIFS(Findings!$K$2:$K$301,"Closed and verified",Findings!$P$2:$P$301,1)</f>
        <v/>
      </c>
      <c r="C26" s="14" t="inlineStr">
        <is>
          <t>Findings whose corrective actions are all closed and verified.</t>
        </is>
      </c>
    </row>
    <row r="27" ht="28" customHeight="1">
      <c r="A27" s="14" t="inlineStr">
        <is>
          <t>Findings logged after the as-at date (excluded)</t>
        </is>
      </c>
      <c r="B27" s="22">
        <f>COUNTIFS(Findings!$K$2:$K$301,"Not yet logged",Findings!$P$2:$P$301,1)</f>
        <v/>
      </c>
      <c r="C27" s="14" t="inlineStr">
        <is>
          <t>Shown so that nothing disappears without explanation.</t>
        </is>
      </c>
    </row>
    <row r="28" ht="28" customHeight="1">
      <c r="A28" s="14" t="inlineStr">
        <is>
          <t>Records to fix (see the Record check columns)</t>
        </is>
      </c>
      <c r="B28" s="22">
        <f>SUMPRODUCT((Findings!$N$2:$N$301&lt;&gt;"")*(Findings!$N$2:$N$301&lt;&gt;"OK")*(Findings!$P$2:$P$301=1))+SUMPRODUCT((Actions!$L$2:$L$501&lt;&gt;"")*(Actions!$L$2:$L$501&lt;&gt;"OK")*(Actions!$O$2:$O$501=1))</f>
        <v/>
      </c>
      <c r="C28" s="14" t="inlineStr">
        <is>
          <t>Findings and actions missing a rating, owner, due date, evidence or verifier, with inconsistent dates, or verified by the owner.</t>
        </is>
      </c>
    </row>
    <row r="29" ht="28" customHeight="1">
      <c r="A29" s="14" t="inlineStr">
        <is>
          <t>Reconciliation, findings</t>
        </is>
      </c>
      <c r="B29" s="24">
        <f>IF(B13+B26+COUNTIFS(Findings!$K$2:$K$301,"Closed, not verified",Findings!$P$2:$P$301,1)+B18=COUNTIFS(Findings!$P$2:$P$301,1)-B27,"OK","Mismatch")</f>
        <v/>
      </c>
      <c r="C29" s="14" t="inlineStr">
        <is>
          <t>Open + closed + no action = findings logged by the as-at date. Should read OK.</t>
        </is>
      </c>
    </row>
    <row r="30" ht="28" customHeight="1">
      <c r="A30" s="14" t="inlineStr">
        <is>
          <t>Reconciliation, corrective actions</t>
        </is>
      </c>
      <c r="B30" s="24">
        <f>IF(B19+B23+B24=COUNTIFS(Actions!$O$2:$O$501,1)-COUNTIFS(Actions!$J$2:$J$501,"Not yet logged",Actions!$O$2:$O$501,1),"OK","Mismatch")</f>
        <v/>
      </c>
      <c r="C30" s="14" t="inlineStr">
        <is>
          <t>Open + closed actions = actions in the summary. Should read OK. If either reads Mismatch, a formula has been overwritten.</t>
        </is>
      </c>
    </row>
    <row r="32">
      <c r="A32" s="2" t="inlineStr">
        <is>
          <t>Rating level names come from the Start here sheet. Rename them there and this sheet updates.</t>
        </is>
      </c>
    </row>
  </sheetData>
  <conditionalFormatting sqref="B29">
    <cfRule type="expression" priority="1" dxfId="0">
      <formula>B29="Mismatch"</formula>
    </cfRule>
  </conditionalFormatting>
  <conditionalFormatting sqref="B30">
    <cfRule type="expression" priority="2" dxfId="0">
      <formula>B30="Mismatch"</formula>
    </cfRule>
  </conditionalFormatting>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K42"/>
  <sheetViews>
    <sheetView showGridLines="0" workbookViewId="0">
      <selection activeCell="A1" sqref="A1"/>
    </sheetView>
  </sheetViews>
  <sheetFormatPr baseColWidth="8" defaultRowHeight="15"/>
  <cols>
    <col width="44" customWidth="1" min="1" max="1"/>
    <col width="26" customWidth="1" min="2" max="2"/>
    <col width="40" customWidth="1" min="3" max="3"/>
    <col width="30" customWidth="1" min="4" max="4"/>
    <col width="40" customWidth="1" min="5" max="5"/>
    <col width="16" customWidth="1" min="6" max="6"/>
    <col width="30" customWidth="1" min="7" max="7"/>
    <col width="24" customWidth="1" min="8" max="8"/>
    <col width="20" customWidth="1" min="9" max="9"/>
    <col width="20" customWidth="1" min="10" max="10"/>
    <col width="20" customWidth="1" min="11" max="11"/>
  </cols>
  <sheetData>
    <row r="1">
      <c r="A1" s="1" t="inlineStr">
        <is>
          <t>Example: a council depot inspection</t>
        </is>
      </c>
    </row>
    <row r="2">
      <c r="A2" s="2" t="inlineStr">
        <is>
          <t>Hypothetical. The depot and its findings are invented to show how entries look. They are not taken from a real site or a Skefto customer. Ratings and timeframes are placeholders. The follow-up dates after 3 Nov are invented so the summary can show two reporting dates. Finding F-002 has two corrective actions.</t>
        </is>
      </c>
    </row>
    <row r="3">
      <c r="A3" s="3" t="inlineStr">
        <is>
          <t>Reporting date A</t>
        </is>
      </c>
      <c r="B3" s="4" t="n">
        <v>46332</v>
      </c>
      <c r="C3" s="3" t="inlineStr">
        <is>
          <t>Reporting date B</t>
        </is>
      </c>
      <c r="D3" s="4" t="n">
        <v>46346</v>
      </c>
      <c r="E3" s="2" t="inlineStr">
        <is>
          <t>Edit either date. Every figure below recalculates. Date A matches the sample report in the guide.</t>
        </is>
      </c>
    </row>
    <row r="5">
      <c r="A5" s="7" t="inlineStr">
        <is>
          <t>Inspection log</t>
        </is>
      </c>
    </row>
    <row r="6" ht="36" customHeight="1">
      <c r="A6" s="12" t="inlineStr">
        <is>
          <t>Inspection ID</t>
        </is>
      </c>
      <c r="B6" s="12" t="inlineStr">
        <is>
          <t>Site or area</t>
        </is>
      </c>
      <c r="C6" s="12" t="inlineStr">
        <is>
          <t>Planned date</t>
        </is>
      </c>
      <c r="D6" s="12" t="inlineStr">
        <is>
          <t>Date completed</t>
        </is>
      </c>
      <c r="E6" s="12" t="inlineStr">
        <is>
          <t>Inspector</t>
        </is>
      </c>
      <c r="F6" s="12" t="inlineStr">
        <is>
          <t>Accompanied by</t>
        </is>
      </c>
      <c r="G6" s="12" t="inlineStr">
        <is>
          <t>Checklist and version</t>
        </is>
      </c>
      <c r="H6" s="12" t="inlineStr">
        <is>
          <t>Areas or items not inspected, and why</t>
        </is>
      </c>
      <c r="I6" s="12" t="inlineStr">
        <is>
          <t>Rescheduled to</t>
        </is>
      </c>
      <c r="J6" s="12" t="inlineStr">
        <is>
          <t>Status at date A</t>
        </is>
      </c>
      <c r="K6" s="12" t="inlineStr">
        <is>
          <t>Status at date B</t>
        </is>
      </c>
    </row>
    <row r="7" ht="32" customHeight="1">
      <c r="A7" s="14" t="inlineStr">
        <is>
          <t>I-001</t>
        </is>
      </c>
      <c r="B7" s="14" t="inlineStr">
        <is>
          <t>Depot workshop and yard</t>
        </is>
      </c>
      <c r="C7" s="16" t="n">
        <v>46329</v>
      </c>
      <c r="D7" s="16" t="n">
        <v>46329</v>
      </c>
      <c r="E7" s="14" t="inlineStr">
        <is>
          <t>Depot supervisor</t>
        </is>
      </c>
      <c r="F7" s="14" t="inlineStr">
        <is>
          <t>Workshop supervisor; HSR</t>
        </is>
      </c>
      <c r="G7" s="14" t="inlineStr">
        <is>
          <t>Depot workshop checklist v3</t>
        </is>
      </c>
      <c r="H7" s="14" t="inlineStr">
        <is>
          <t>Chemical store: key holder absent. Rescheduled as I-002.</t>
        </is>
      </c>
      <c r="I7" s="14" t="n"/>
      <c r="J7" s="25">
        <f>IF(A7="","",IF(AND(D7&lt;&gt;"",D7&lt;=$B$3),IF(AND(C7&lt;&gt;"",D7&gt;C7),"Completed late","Completed"),IF(C7="","No planned date",IF(C7&lt;$B$3,IF(I7&lt;&gt;"","Missed, rescheduled","Overdue"),"Planned"))))</f>
        <v/>
      </c>
      <c r="K7" s="25">
        <f>IF(A7="","",IF(AND(D7&lt;&gt;"",D7&lt;=$D$3),IF(AND(C7&lt;&gt;"",D7&gt;C7),"Completed late","Completed"),IF(C7="","No planned date",IF(C7&lt;$D$3,IF(I7&lt;&gt;"","Missed, rescheduled","Overdue"),"Planned"))))</f>
        <v/>
      </c>
    </row>
    <row r="8" ht="32" customHeight="1">
      <c r="A8" s="14" t="inlineStr">
        <is>
          <t>I-002</t>
        </is>
      </c>
      <c r="B8" s="14" t="inlineStr">
        <is>
          <t>Chemical store</t>
        </is>
      </c>
      <c r="C8" s="16" t="n">
        <v>46336</v>
      </c>
      <c r="D8" s="16" t="n">
        <v>46337</v>
      </c>
      <c r="E8" s="14" t="inlineStr">
        <is>
          <t>Depot supervisor</t>
        </is>
      </c>
      <c r="F8" s="14" t="inlineStr">
        <is>
          <t>Store officer</t>
        </is>
      </c>
      <c r="G8" s="14" t="inlineStr">
        <is>
          <t>Chemical store checklist v2</t>
        </is>
      </c>
      <c r="H8" s="14" t="inlineStr"/>
      <c r="I8" s="14" t="n"/>
      <c r="J8" s="25">
        <f>IF(A8="","",IF(AND(D8&lt;&gt;"",D8&lt;=$B$3),IF(AND(C8&lt;&gt;"",D8&gt;C8),"Completed late","Completed"),IF(C8="","No planned date",IF(C8&lt;$B$3,IF(I8&lt;&gt;"","Missed, rescheduled","Overdue"),"Planned"))))</f>
        <v/>
      </c>
      <c r="K8" s="25">
        <f>IF(A8="","",IF(AND(D8&lt;&gt;"",D8&lt;=$D$3),IF(AND(C8&lt;&gt;"",D8&gt;C8),"Completed late","Completed"),IF(C8="","No planned date",IF(C8&lt;$D$3,IF(I8&lt;&gt;"","Missed, rescheduled","Overdue"),"Planned"))))</f>
        <v/>
      </c>
    </row>
    <row r="10">
      <c r="A10" s="7" t="inlineStr">
        <is>
          <t>Findings (what was seen, and what was made safe at the time)</t>
        </is>
      </c>
    </row>
    <row r="11" ht="36" customHeight="1">
      <c r="A11" s="12" t="inlineStr">
        <is>
          <t>Finding ID</t>
        </is>
      </c>
      <c r="B11" s="12" t="inlineStr">
        <is>
          <t>Inspection ID</t>
        </is>
      </c>
      <c r="C11" s="12" t="inlineStr">
        <is>
          <t>Date found</t>
        </is>
      </c>
      <c r="D11" s="12" t="inlineStr">
        <is>
          <t>Location</t>
        </is>
      </c>
      <c r="E11" s="12" t="inlineStr">
        <is>
          <t>Observation</t>
        </is>
      </c>
      <c r="F11" s="12" t="inlineStr">
        <is>
          <t>Rating</t>
        </is>
      </c>
      <c r="G11" s="12" t="inlineStr">
        <is>
          <t>Made safe at the time (immediate action)</t>
        </is>
      </c>
      <c r="H11" s="12" t="inlineStr">
        <is>
          <t>Earlier finding</t>
        </is>
      </c>
      <c r="I11" s="12" t="inlineStr">
        <is>
          <t>Status at date A</t>
        </is>
      </c>
      <c r="J11" s="12" t="inlineStr">
        <is>
          <t>Status at date B</t>
        </is>
      </c>
    </row>
    <row r="12" ht="46" customHeight="1">
      <c r="A12" s="14" t="inlineStr">
        <is>
          <t>F-001</t>
        </is>
      </c>
      <c r="B12" s="14" t="inlineStr">
        <is>
          <t>I-001</t>
        </is>
      </c>
      <c r="C12" s="16" t="n">
        <v>46329</v>
      </c>
      <c r="D12" s="14" t="inlineStr">
        <is>
          <t>Vehicle bay roller door</t>
        </is>
      </c>
      <c r="E12" s="14" t="inlineStr">
        <is>
          <t>Safety edge did not stop the door when tested.</t>
        </is>
      </c>
      <c r="F12" s="14" t="inlineStr">
        <is>
          <t>High</t>
        </is>
      </c>
      <c r="G12" s="14" t="inlineStr">
        <is>
          <t>Door isolated and tagged out. Vehicle moved.</t>
        </is>
      </c>
      <c r="H12" s="14" t="inlineStr"/>
      <c r="I12" s="25">
        <f>IF(A12="","",IF(COUNTIF($B$19:$B$23,A12)=0,"No action recorded",IF(COUNTIFS($B$19:$B$23,A12,$I$19:$I$23,"Overdue")&gt;0,"Overdue",IF(COUNTIFS($B$19:$B$23,A12,$I$19:$I$23,"Open")&gt;0,"Open",IF(COUNTIFS($B$19:$B$23,A12,$I$19:$I$23,"Closed, not verified")&gt;0,"Closed, not verified","Closed and verified")))))</f>
        <v/>
      </c>
      <c r="J12" s="25">
        <f>IF(A12="","",IF(COUNTIF($B$19:$B$23,A12)=0,"No action recorded",IF(COUNTIFS($B$19:$B$23,A12,$J$19:$J$23,"Overdue")&gt;0,"Overdue",IF(COUNTIFS($B$19:$B$23,A12,$J$19:$J$23,"Open")&gt;0,"Open",IF(COUNTIFS($B$19:$B$23,A12,$J$19:$J$23,"Closed, not verified")&gt;0,"Closed, not verified","Closed and verified")))))</f>
        <v/>
      </c>
    </row>
    <row r="13" ht="46" customHeight="1">
      <c r="A13" s="14" t="inlineStr">
        <is>
          <t>F-002</t>
        </is>
      </c>
      <c r="B13" s="14" t="inlineStr">
        <is>
          <t>I-001</t>
        </is>
      </c>
      <c r="C13" s="16" t="n">
        <v>46329</v>
      </c>
      <c r="D13" s="14" t="inlineStr">
        <is>
          <t>Workshop emergency exit</t>
        </is>
      </c>
      <c r="E13" s="14" t="inlineStr">
        <is>
          <t>Exit partly blocked by stored pallets. Third time at this location in six months.</t>
        </is>
      </c>
      <c r="F13" s="14" t="inlineStr">
        <is>
          <t>High</t>
        </is>
      </c>
      <c r="G13" s="14" t="inlineStr">
        <is>
          <t>Pallets removed during the inspection.</t>
        </is>
      </c>
      <c r="H13" s="14" t="inlineStr">
        <is>
          <t>Two earlier records</t>
        </is>
      </c>
      <c r="I13" s="25">
        <f>IF(A13="","",IF(COUNTIF($B$19:$B$23,A13)=0,"No action recorded",IF(COUNTIFS($B$19:$B$23,A13,$I$19:$I$23,"Overdue")&gt;0,"Overdue",IF(COUNTIFS($B$19:$B$23,A13,$I$19:$I$23,"Open")&gt;0,"Open",IF(COUNTIFS($B$19:$B$23,A13,$I$19:$I$23,"Closed, not verified")&gt;0,"Closed, not verified","Closed and verified")))))</f>
        <v/>
      </c>
      <c r="J13" s="25">
        <f>IF(A13="","",IF(COUNTIF($B$19:$B$23,A13)=0,"No action recorded",IF(COUNTIFS($B$19:$B$23,A13,$J$19:$J$23,"Overdue")&gt;0,"Overdue",IF(COUNTIFS($B$19:$B$23,A13,$J$19:$J$23,"Open")&gt;0,"Open",IF(COUNTIFS($B$19:$B$23,A13,$J$19:$J$23,"Closed, not verified")&gt;0,"Closed, not verified","Closed and verified")))))</f>
        <v/>
      </c>
    </row>
    <row r="14" ht="46" customHeight="1">
      <c r="A14" s="14" t="inlineStr">
        <is>
          <t>F-003</t>
        </is>
      </c>
      <c r="B14" s="14" t="inlineStr">
        <is>
          <t>I-001</t>
        </is>
      </c>
      <c r="C14" s="16" t="n">
        <v>46329</v>
      </c>
      <c r="D14" s="14" t="inlineStr">
        <is>
          <t>Workshop</t>
        </is>
      </c>
      <c r="E14" s="14" t="inlineStr">
        <is>
          <t>Spill kit empty.</t>
        </is>
      </c>
      <c r="F14" s="14" t="inlineStr">
        <is>
          <t>Medium</t>
        </is>
      </c>
      <c r="G14" s="14" t="inlineStr">
        <is>
          <t>Kit moved from the yard store.</t>
        </is>
      </c>
      <c r="H14" s="14" t="inlineStr"/>
      <c r="I14" s="25">
        <f>IF(A14="","",IF(COUNTIF($B$19:$B$23,A14)=0,"No action recorded",IF(COUNTIFS($B$19:$B$23,A14,$I$19:$I$23,"Overdue")&gt;0,"Overdue",IF(COUNTIFS($B$19:$B$23,A14,$I$19:$I$23,"Open")&gt;0,"Open",IF(COUNTIFS($B$19:$B$23,A14,$I$19:$I$23,"Closed, not verified")&gt;0,"Closed, not verified","Closed and verified")))))</f>
        <v/>
      </c>
      <c r="J14" s="25">
        <f>IF(A14="","",IF(COUNTIF($B$19:$B$23,A14)=0,"No action recorded",IF(COUNTIFS($B$19:$B$23,A14,$J$19:$J$23,"Overdue")&gt;0,"Overdue",IF(COUNTIFS($B$19:$B$23,A14,$J$19:$J$23,"Open")&gt;0,"Open",IF(COUNTIFS($B$19:$B$23,A14,$J$19:$J$23,"Closed, not verified")&gt;0,"Closed, not verified","Closed and verified")))))</f>
        <v/>
      </c>
    </row>
    <row r="15" ht="46" customHeight="1">
      <c r="A15" s="14" t="inlineStr">
        <is>
          <t>F-004</t>
        </is>
      </c>
      <c r="B15" s="14" t="inlineStr">
        <is>
          <t>I-001</t>
        </is>
      </c>
      <c r="C15" s="16" t="n">
        <v>46329</v>
      </c>
      <c r="D15" s="14" t="inlineStr">
        <is>
          <t>Workshop</t>
        </is>
      </c>
      <c r="E15" s="14" t="inlineStr">
        <is>
          <t>Fire extinguisher service label two months overdue.</t>
        </is>
      </c>
      <c r="F15" s="14" t="inlineStr">
        <is>
          <t>Medium</t>
        </is>
      </c>
      <c r="G15" s="14" t="inlineStr">
        <is>
          <t>Gauge and seal checked. Service booked with the contractor.</t>
        </is>
      </c>
      <c r="H15" s="14" t="inlineStr"/>
      <c r="I15" s="25">
        <f>IF(A15="","",IF(COUNTIF($B$19:$B$23,A15)=0,"No action recorded",IF(COUNTIFS($B$19:$B$23,A15,$I$19:$I$23,"Overdue")&gt;0,"Overdue",IF(COUNTIFS($B$19:$B$23,A15,$I$19:$I$23,"Open")&gt;0,"Open",IF(COUNTIFS($B$19:$B$23,A15,$I$19:$I$23,"Closed, not verified")&gt;0,"Closed, not verified","Closed and verified")))))</f>
        <v/>
      </c>
      <c r="J15" s="25">
        <f>IF(A15="","",IF(COUNTIF($B$19:$B$23,A15)=0,"No action recorded",IF(COUNTIFS($B$19:$B$23,A15,$J$19:$J$23,"Overdue")&gt;0,"Overdue",IF(COUNTIFS($B$19:$B$23,A15,$J$19:$J$23,"Open")&gt;0,"Open",IF(COUNTIFS($B$19:$B$23,A15,$J$19:$J$23,"Closed, not verified")&gt;0,"Closed, not verified","Closed and verified")))))</f>
        <v/>
      </c>
    </row>
    <row r="17">
      <c r="A17" s="7" t="inlineStr">
        <is>
          <t>Recommendations and corrective actions (what will be done for each finding, who owns it, and when)</t>
        </is>
      </c>
    </row>
    <row r="18" ht="36" customHeight="1">
      <c r="A18" s="12" t="inlineStr">
        <is>
          <t>Action ID</t>
        </is>
      </c>
      <c r="B18" s="12" t="inlineStr">
        <is>
          <t>Finding ID</t>
        </is>
      </c>
      <c r="C18" s="12" t="inlineStr">
        <is>
          <t>Recommendation or corrective action</t>
        </is>
      </c>
      <c r="D18" s="12" t="inlineStr">
        <is>
          <t>Owner (named person or designated position)</t>
        </is>
      </c>
      <c r="E18" s="12" t="inlineStr">
        <is>
          <t>Due date</t>
        </is>
      </c>
      <c r="F18" s="12" t="inlineStr">
        <is>
          <t>Date completed</t>
        </is>
      </c>
      <c r="G18" s="12" t="inlineStr">
        <is>
          <t>Verified by (not the person assigned the action)</t>
        </is>
      </c>
      <c r="H18" s="12" t="inlineStr">
        <is>
          <t>Verification date</t>
        </is>
      </c>
      <c r="I18" s="12" t="inlineStr">
        <is>
          <t>Status at date A</t>
        </is>
      </c>
      <c r="J18" s="12" t="inlineStr">
        <is>
          <t>Status at date B</t>
        </is>
      </c>
    </row>
    <row r="19" ht="46" customHeight="1">
      <c r="A19" s="14" t="inlineStr">
        <is>
          <t>A-001</t>
        </is>
      </c>
      <c r="B19" s="14" t="inlineStr">
        <is>
          <t>F-001</t>
        </is>
      </c>
      <c r="C19" s="14" t="inlineStr">
        <is>
          <t>Replace the faulty safety edge, then re-test that the door stops and reverses on contact.</t>
        </is>
      </c>
      <c r="D19" s="14" t="inlineStr">
        <is>
          <t>Facilities coordinator</t>
        </is>
      </c>
      <c r="E19" s="16" t="n">
        <v>46336</v>
      </c>
      <c r="F19" s="16" t="n">
        <v>46335</v>
      </c>
      <c r="G19" s="14" t="inlineStr">
        <is>
          <t>Depot manager</t>
        </is>
      </c>
      <c r="H19" s="16" t="n">
        <v>46336</v>
      </c>
      <c r="I19" s="25">
        <f>IF(A19="","",IF(AND(F19&lt;&gt;"",F19&lt;=$B$3),IF(AND(G19&lt;&gt;"",H19&lt;&gt;"",H19&lt;=$B$3),"Closed and verified","Closed, not verified"),IF(AND(E19&lt;&gt;"",E19&lt;$B$3),"Overdue","Open")))</f>
        <v/>
      </c>
      <c r="J19" s="25">
        <f>IF(A19="","",IF(AND(F19&lt;&gt;"",F19&lt;=$D$3),IF(AND(G19&lt;&gt;"",H19&lt;&gt;"",H19&lt;=$D$3),"Closed and verified","Closed, not verified"),IF(AND(E19&lt;&gt;"",E19&lt;$D$3),"Overdue","Open")))</f>
        <v/>
      </c>
    </row>
    <row r="20" ht="46" customHeight="1">
      <c r="A20" s="14" t="inlineStr">
        <is>
          <t>A-002</t>
        </is>
      </c>
      <c r="B20" s="14" t="inlineStr">
        <is>
          <t>F-002</t>
        </is>
      </c>
      <c r="C20" s="14" t="inlineStr">
        <is>
          <t>Mark a pallet storage area away from the exit.</t>
        </is>
      </c>
      <c r="D20" s="14" t="inlineStr">
        <is>
          <t>Workshop supervisor</t>
        </is>
      </c>
      <c r="E20" s="16" t="n">
        <v>46339</v>
      </c>
      <c r="F20" s="16" t="n">
        <v>46338</v>
      </c>
      <c r="G20" s="14" t="inlineStr"/>
      <c r="H20" s="16" t="n"/>
      <c r="I20" s="25">
        <f>IF(A20="","",IF(AND(F20&lt;&gt;"",F20&lt;=$B$3),IF(AND(G20&lt;&gt;"",H20&lt;&gt;"",H20&lt;=$B$3),"Closed and verified","Closed, not verified"),IF(AND(E20&lt;&gt;"",E20&lt;$B$3),"Overdue","Open")))</f>
        <v/>
      </c>
      <c r="J20" s="25">
        <f>IF(A20="","",IF(AND(F20&lt;&gt;"",F20&lt;=$D$3),IF(AND(G20&lt;&gt;"",H20&lt;&gt;"",H20&lt;=$D$3),"Closed and verified","Closed, not verified"),IF(AND(E20&lt;&gt;"",E20&lt;$D$3),"Overdue","Open")))</f>
        <v/>
      </c>
    </row>
    <row r="21" ht="46" customHeight="1">
      <c r="A21" s="14" t="inlineStr">
        <is>
          <t>A-003</t>
        </is>
      </c>
      <c r="B21" s="14" t="inlineStr">
        <is>
          <t>F-002</t>
        </is>
      </c>
      <c r="C21" s="14" t="inlineStr">
        <is>
          <t>Add an exit-clear check to the workshop close-down and brief the team.</t>
        </is>
      </c>
      <c r="D21" s="14" t="inlineStr">
        <is>
          <t>Workshop supervisor</t>
        </is>
      </c>
      <c r="E21" s="16" t="n">
        <v>46343</v>
      </c>
      <c r="F21" s="16" t="n"/>
      <c r="G21" s="14" t="inlineStr"/>
      <c r="H21" s="16" t="n"/>
      <c r="I21" s="25">
        <f>IF(A21="","",IF(AND(F21&lt;&gt;"",F21&lt;=$B$3),IF(AND(G21&lt;&gt;"",H21&lt;&gt;"",H21&lt;=$B$3),"Closed and verified","Closed, not verified"),IF(AND(E21&lt;&gt;"",E21&lt;$B$3),"Overdue","Open")))</f>
        <v/>
      </c>
      <c r="J21" s="25">
        <f>IF(A21="","",IF(AND(F21&lt;&gt;"",F21&lt;=$D$3),IF(AND(G21&lt;&gt;"",H21&lt;&gt;"",H21&lt;=$D$3),"Closed and verified","Closed, not verified"),IF(AND(E21&lt;&gt;"",E21&lt;$D$3),"Overdue","Open")))</f>
        <v/>
      </c>
    </row>
    <row r="22" ht="46" customHeight="1">
      <c r="A22" s="14" t="inlineStr">
        <is>
          <t>A-004</t>
        </is>
      </c>
      <c r="B22" s="14" t="inlineStr">
        <is>
          <t>F-003</t>
        </is>
      </c>
      <c r="C22" s="14" t="inlineStr">
        <is>
          <t>Restock the workshop spill kit and add it to the monthly workshop check.</t>
        </is>
      </c>
      <c r="D22" s="14" t="inlineStr">
        <is>
          <t>Store officer</t>
        </is>
      </c>
      <c r="E22" s="16" t="n">
        <v>46343</v>
      </c>
      <c r="F22" s="16" t="n">
        <v>46340</v>
      </c>
      <c r="G22" s="14" t="inlineStr"/>
      <c r="H22" s="16" t="n"/>
      <c r="I22" s="25">
        <f>IF(A22="","",IF(AND(F22&lt;&gt;"",F22&lt;=$B$3),IF(AND(G22&lt;&gt;"",H22&lt;&gt;"",H22&lt;=$B$3),"Closed and verified","Closed, not verified"),IF(AND(E22&lt;&gt;"",E22&lt;$B$3),"Overdue","Open")))</f>
        <v/>
      </c>
      <c r="J22" s="25">
        <f>IF(A22="","",IF(AND(F22&lt;&gt;"",F22&lt;=$D$3),IF(AND(G22&lt;&gt;"",H22&lt;&gt;"",H22&lt;=$D$3),"Closed and verified","Closed, not verified"),IF(AND(E22&lt;&gt;"",E22&lt;$D$3),"Overdue","Open")))</f>
        <v/>
      </c>
    </row>
    <row r="23" ht="46" customHeight="1">
      <c r="A23" s="14" t="inlineStr">
        <is>
          <t>A-005</t>
        </is>
      </c>
      <c r="B23" s="14" t="inlineStr">
        <is>
          <t>F-004</t>
        </is>
      </c>
      <c r="C23" s="14" t="inlineStr">
        <is>
          <t>Have the contractor service the extinguisher and fit a current service label.</t>
        </is>
      </c>
      <c r="D23" s="14" t="inlineStr">
        <is>
          <t>Facilities coordinator</t>
        </is>
      </c>
      <c r="E23" s="16" t="n">
        <v>46343</v>
      </c>
      <c r="F23" s="16" t="n"/>
      <c r="G23" s="14" t="inlineStr"/>
      <c r="H23" s="16" t="n"/>
      <c r="I23" s="25">
        <f>IF(A23="","",IF(AND(F23&lt;&gt;"",F23&lt;=$B$3),IF(AND(G23&lt;&gt;"",H23&lt;&gt;"",H23&lt;=$B$3),"Closed and verified","Closed, not verified"),IF(AND(E23&lt;&gt;"",E23&lt;$B$3),"Overdue","Open")))</f>
        <v/>
      </c>
      <c r="J23" s="25">
        <f>IF(A23="","",IF(AND(F23&lt;&gt;"",F23&lt;=$D$3),IF(AND(G23&lt;&gt;"",H23&lt;&gt;"",H23&lt;=$D$3),"Closed and verified","Closed, not verified"),IF(AND(E23&lt;&gt;"",E23&lt;$D$3),"Overdue","Open")))</f>
        <v/>
      </c>
    </row>
    <row r="26">
      <c r="A26" s="7" t="inlineStr">
        <is>
          <t>Summary at the two reporting dates (calculated from the tables above)</t>
        </is>
      </c>
    </row>
    <row r="27">
      <c r="A27" s="12" t="inlineStr">
        <is>
          <t>Measure</t>
        </is>
      </c>
      <c r="B27" s="12" t="inlineStr">
        <is>
          <t>At date A</t>
        </is>
      </c>
      <c r="C27" s="12" t="inlineStr">
        <is>
          <t>At date B</t>
        </is>
      </c>
    </row>
    <row r="28">
      <c r="A28" s="26" t="inlineStr">
        <is>
          <t>Inspections planned to date</t>
        </is>
      </c>
      <c r="B28" s="22">
        <f>SUMPRODUCT(($C$7:$C$8&lt;&gt;"")*($C$7:$C$8&lt;=$B$3))</f>
        <v/>
      </c>
      <c r="C28" s="22">
        <f>SUMPRODUCT(($C$7:$C$8&lt;&gt;"")*($C$7:$C$8&lt;=$D$3))</f>
        <v/>
      </c>
    </row>
    <row r="29">
      <c r="A29" s="26" t="inlineStr">
        <is>
          <t>Of those, completed by the date</t>
        </is>
      </c>
      <c r="B29" s="22">
        <f>SUMPRODUCT(($C$7:$C$8&lt;&gt;"")*($C$7:$C$8&lt;=$B$3)*($D$7:$D$8&lt;&gt;"")*($D$7:$D$8&lt;=$B$3))</f>
        <v/>
      </c>
      <c r="C29" s="22">
        <f>SUMPRODUCT(($C$7:$C$8&lt;&gt;"")*($C$7:$C$8&lt;=$D$3)*($D$7:$D$8&lt;&gt;"")*($D$7:$D$8&lt;=$D$3))</f>
        <v/>
      </c>
    </row>
    <row r="30">
      <c r="A30" s="26" t="inlineStr">
        <is>
          <t>Coverage</t>
        </is>
      </c>
      <c r="B30" s="23">
        <f>IFERROR(B29/B28,"n/a")</f>
        <v/>
      </c>
      <c r="C30" s="23">
        <f>IFERROR(C29/C28,"n/a")</f>
        <v/>
      </c>
    </row>
    <row r="31">
      <c r="A31" s="26" t="inlineStr">
        <is>
          <t>Completed late</t>
        </is>
      </c>
      <c r="B31" s="22">
        <f>SUMPRODUCT(($C$7:$C$8&lt;&gt;"")*($C$7:$C$8&lt;=$B$3)*($D$7:$D$8&lt;&gt;"")*($D$7:$D$8&lt;=$B$3)*($D$7:$D$8&gt;$C$7:$C$8))</f>
        <v/>
      </c>
      <c r="C31" s="22">
        <f>SUMPRODUCT(($C$7:$C$8&lt;&gt;"")*($C$7:$C$8&lt;=$D$3)*($D$7:$D$8&lt;&gt;"")*($D$7:$D$8&lt;=$D$3)*($D$7:$D$8&gt;$C$7:$C$8))</f>
        <v/>
      </c>
    </row>
    <row r="32">
      <c r="A32" s="26" t="inlineStr">
        <is>
          <t>Completed inspections with areas not inspected</t>
        </is>
      </c>
      <c r="B32" s="22">
        <f>SUMPRODUCT(($H$7:$H$8&lt;&gt;"")*($D$7:$D$8&lt;&gt;"")*($D$7:$D$8&lt;=$B$3))</f>
        <v/>
      </c>
      <c r="C32" s="22">
        <f>SUMPRODUCT(($H$7:$H$8&lt;&gt;"")*($D$7:$D$8&lt;&gt;"")*($D$7:$D$8&lt;=$D$3))</f>
        <v/>
      </c>
    </row>
    <row r="33">
      <c r="A33" s="26" t="inlineStr">
        <is>
          <t>Open findings: High</t>
        </is>
      </c>
      <c r="B33" s="22">
        <f>COUNTIFS($F$12:$F$15,"High",$I$12:$I$15,"Open")+COUNTIFS($F$12:$F$15,"High",$I$12:$I$15,"Overdue")</f>
        <v/>
      </c>
      <c r="C33" s="22">
        <f>COUNTIFS($F$12:$F$15,"High",$J$12:$J$15,"Open")+COUNTIFS($F$12:$F$15,"High",$J$12:$J$15,"Overdue")</f>
        <v/>
      </c>
    </row>
    <row r="34">
      <c r="A34" s="26" t="inlineStr">
        <is>
          <t>Open findings: Medium</t>
        </is>
      </c>
      <c r="B34" s="22">
        <f>COUNTIFS($F$12:$F$15,"Medium",$I$12:$I$15,"Open")+COUNTIFS($F$12:$F$15,"Medium",$I$12:$I$15,"Overdue")</f>
        <v/>
      </c>
      <c r="C34" s="22">
        <f>COUNTIFS($F$12:$F$15,"Medium",$J$12:$J$15,"Open")+COUNTIFS($F$12:$F$15,"Medium",$J$12:$J$15,"Overdue")</f>
        <v/>
      </c>
    </row>
    <row r="35">
      <c r="A35" s="26" t="inlineStr">
        <is>
          <t>Open findings: Low</t>
        </is>
      </c>
      <c r="B35" s="22">
        <f>COUNTIFS($F$12:$F$15,"Low",$I$12:$I$15,"Open")+COUNTIFS($F$12:$F$15,"Low",$I$12:$I$15,"Overdue")</f>
        <v/>
      </c>
      <c r="C35" s="22">
        <f>COUNTIFS($F$12:$F$15,"Low",$J$12:$J$15,"Open")+COUNTIFS($F$12:$F$15,"Low",$J$12:$J$15,"Overdue")</f>
        <v/>
      </c>
    </row>
    <row r="36">
      <c r="A36" s="26" t="inlineStr">
        <is>
          <t>Open corrective actions</t>
        </is>
      </c>
      <c r="B36" s="22">
        <f>COUNTIF($I$19:$I$23,"Open")+COUNTIF($I$19:$I$23,"Overdue")</f>
        <v/>
      </c>
      <c r="C36" s="22">
        <f>COUNTIF($J$19:$J$23,"Open")+COUNTIF($J$19:$J$23,"Overdue")</f>
        <v/>
      </c>
    </row>
    <row r="37">
      <c r="A37" s="26" t="inlineStr">
        <is>
          <t>Overdue corrective actions</t>
        </is>
      </c>
      <c r="B37" s="22">
        <f>COUNTIF($I$19:$I$23,"Overdue")</f>
        <v/>
      </c>
      <c r="C37" s="22">
        <f>COUNTIF($J$19:$J$23,"Overdue")</f>
        <v/>
      </c>
    </row>
    <row r="38">
      <c r="A38" s="26" t="inlineStr">
        <is>
          <t>Repeat findings</t>
        </is>
      </c>
      <c r="B38" s="22">
        <f>SUMPRODUCT(($H$12:$H$15&lt;&gt;"")*($I$12:$I$15&lt;&gt;"Not yet logged"))</f>
        <v/>
      </c>
      <c r="C38" s="22">
        <f>SUMPRODUCT(($H$12:$H$15&lt;&gt;"")*($J$12:$J$15&lt;&gt;"Not yet logged"))</f>
        <v/>
      </c>
    </row>
    <row r="39">
      <c r="A39" s="26" t="inlineStr">
        <is>
          <t>Corrective actions closed and verified</t>
        </is>
      </c>
      <c r="B39" s="22">
        <f>COUNTIF($I$19:$I$23,"Closed and verified")</f>
        <v/>
      </c>
      <c r="C39" s="22">
        <f>COUNTIF($J$19:$J$23,"Closed and verified")</f>
        <v/>
      </c>
    </row>
    <row r="40">
      <c r="A40" s="26" t="inlineStr">
        <is>
          <t>Corrective actions closed, not verified</t>
        </is>
      </c>
      <c r="B40" s="22">
        <f>COUNTIF($I$19:$I$23,"Closed, not verified")</f>
        <v/>
      </c>
      <c r="C40" s="22">
        <f>COUNTIF($J$19:$J$23,"Closed, not verified")</f>
        <v/>
      </c>
    </row>
    <row r="42">
      <c r="A42" s="2" t="inlineStr">
        <is>
          <t>At date A all five corrective actions are open and none is overdue. At date B two actions are overdue, one finding is closed and verified, and one inspection was completed late.</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Skefto</dc:creator>
  <dc:title xmlns:dc="http://purl.org/dc/elements/1.1/">Workplace inspection findings tracker</dc:title>
  <dc:subject xmlns:dc="http://purl.org/dc/elements/1.1/">Free template for recording inspection findings, corrective actions and their verification</dc:subject>
  <dcterms:created xmlns:dcterms="http://purl.org/dc/terms/" xmlns:xsi="http://www.w3.org/2001/XMLSchema-instance" xsi:type="dcterms:W3CDTF">2026-10-27T07:42:01Z</dcterms:created>
  <dcterms:modified xmlns:dcterms="http://purl.org/dc/terms/" xmlns:xsi="http://www.w3.org/2001/XMLSchema-instance" xsi:type="dcterms:W3CDTF">2026-10-27T07:42:02Z</dcterms:modified>
</cp:coreProperties>
</file>